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mar\Desktop\IFRS\MyIFRSBlog\"/>
    </mc:Choice>
  </mc:AlternateContent>
  <xr:revisionPtr revIDLastSave="0" documentId="13_ncr:1_{30C09BEA-8DB0-48BD-B220-F87BE98FDFAE}" xr6:coauthVersionLast="36" xr6:coauthVersionMax="36" xr10:uidLastSave="{00000000-0000-0000-0000-000000000000}"/>
  <bookViews>
    <workbookView xWindow="0" yWindow="0" windowWidth="17670" windowHeight="7500" xr2:uid="{BF650E67-2502-4B35-BB47-3B407947E8BC}"/>
  </bookViews>
  <sheets>
    <sheet name="Result - Cash Flow Statements" sheetId="2" r:id="rId1"/>
    <sheet name="Intputs - FS" sheetId="4" r:id="rId2"/>
    <sheet name="Inputs - Reconciliations" sheetId="5" r:id="rId3"/>
  </sheets>
  <definedNames>
    <definedName name="_xlnm.Print_Area" localSheetId="1">'Intputs - FS'!$A$1:$G$86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5" l="1"/>
  <c r="K9" i="5" l="1"/>
  <c r="K10" i="5" s="1"/>
  <c r="C59" i="2" s="1"/>
  <c r="C9" i="2"/>
  <c r="C31" i="2"/>
  <c r="C57" i="2"/>
  <c r="C56" i="2"/>
  <c r="C32" i="2"/>
  <c r="C12" i="2"/>
  <c r="C40" i="2" s="1"/>
  <c r="C24" i="2"/>
  <c r="C25" i="2"/>
  <c r="C26" i="2"/>
  <c r="C22" i="2"/>
  <c r="C21" i="2"/>
  <c r="C74" i="2"/>
  <c r="C71" i="2"/>
  <c r="C58" i="2"/>
  <c r="J9" i="5"/>
  <c r="J12" i="5"/>
  <c r="J5" i="5"/>
  <c r="J13" i="5" s="1"/>
  <c r="C48" i="2"/>
  <c r="C47" i="2"/>
  <c r="I9" i="5"/>
  <c r="I12" i="5"/>
  <c r="I5" i="5"/>
  <c r="C46" i="2"/>
  <c r="C45" i="2"/>
  <c r="C44" i="2"/>
  <c r="C43" i="2"/>
  <c r="C42" i="2"/>
  <c r="C41" i="2"/>
  <c r="C39" i="2"/>
  <c r="H12" i="5"/>
  <c r="H5" i="5"/>
  <c r="C23" i="2"/>
  <c r="C15" i="2"/>
  <c r="G12" i="5"/>
  <c r="G5" i="5"/>
  <c r="F11" i="5"/>
  <c r="F12" i="5"/>
  <c r="F5" i="5"/>
  <c r="C14" i="2"/>
  <c r="C13" i="2"/>
  <c r="E12" i="5"/>
  <c r="E5" i="5"/>
  <c r="C11" i="2"/>
  <c r="C10" i="2"/>
  <c r="C20" i="2" s="1"/>
  <c r="D12" i="5"/>
  <c r="D5" i="5"/>
  <c r="C8" i="2"/>
  <c r="C11" i="5"/>
  <c r="C12" i="5"/>
  <c r="C5" i="5"/>
  <c r="F81" i="4"/>
  <c r="F80" i="4"/>
  <c r="E70" i="4"/>
  <c r="D70" i="4"/>
  <c r="C70" i="4"/>
  <c r="C77" i="4" s="1"/>
  <c r="C62" i="4"/>
  <c r="C19" i="4" s="1"/>
  <c r="C40" i="4"/>
  <c r="C47" i="4" s="1"/>
  <c r="C51" i="4" s="1"/>
  <c r="C53" i="4" s="1"/>
  <c r="D30" i="4"/>
  <c r="C30" i="4"/>
  <c r="D20" i="4"/>
  <c r="D15" i="4"/>
  <c r="C15" i="4"/>
  <c r="I13" i="5" l="1"/>
  <c r="G13" i="5"/>
  <c r="H10" i="5"/>
  <c r="C30" i="2" s="1"/>
  <c r="F13" i="5"/>
  <c r="E13" i="5"/>
  <c r="C4" i="2"/>
  <c r="C62" i="2"/>
  <c r="C52" i="2"/>
  <c r="C13" i="5"/>
  <c r="D13" i="5"/>
  <c r="D31" i="4"/>
  <c r="D32" i="4" s="1"/>
  <c r="C18" i="4"/>
  <c r="C20" i="4" s="1"/>
  <c r="C31" i="4" s="1"/>
  <c r="C32" i="4" s="1"/>
  <c r="D73" i="4"/>
  <c r="C63" i="4"/>
  <c r="C84" i="4"/>
  <c r="F70" i="4"/>
  <c r="E74" i="4"/>
  <c r="H13" i="5" l="1"/>
  <c r="C35" i="2"/>
  <c r="C65" i="2" s="1"/>
  <c r="C76" i="2" s="1"/>
  <c r="D77" i="4"/>
  <c r="F73" i="4"/>
  <c r="F74" i="4"/>
  <c r="E77" i="4"/>
  <c r="E84" i="4" s="1"/>
  <c r="D84" i="4" l="1"/>
  <c r="F77" i="4"/>
  <c r="F8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</author>
  </authors>
  <commentList>
    <comment ref="C4" authorId="0" shapeId="0" xr:uid="{21CB007F-1706-455F-BB2A-ECE02602399A}">
      <text>
        <r>
          <rPr>
            <b/>
            <sz val="9"/>
            <color indexed="81"/>
            <rFont val="Tahoma"/>
            <family val="2"/>
          </rPr>
          <t>jav:</t>
        </r>
        <r>
          <rPr>
            <sz val="9"/>
            <color indexed="81"/>
            <rFont val="Tahoma"/>
            <family val="2"/>
          </rPr>
          <t xml:space="preserve">
Property, plant and equipment</t>
        </r>
      </text>
    </comment>
    <comment ref="D4" authorId="0" shapeId="0" xr:uid="{7B8B1D00-9A6E-4A8C-955B-106E862EFB45}">
      <text>
        <r>
          <rPr>
            <b/>
            <sz val="9"/>
            <color indexed="81"/>
            <rFont val="Tahoma"/>
            <family val="2"/>
          </rPr>
          <t>jav:</t>
        </r>
        <r>
          <rPr>
            <sz val="9"/>
            <color indexed="81"/>
            <rFont val="Tahoma"/>
            <family val="2"/>
          </rPr>
          <t xml:space="preserve">
Intangible assets</t>
        </r>
      </text>
    </comment>
    <comment ref="E4" authorId="0" shapeId="0" xr:uid="{FE940213-2C18-430C-8277-0B26D00141FE}">
      <text>
        <r>
          <rPr>
            <b/>
            <sz val="9"/>
            <color indexed="81"/>
            <rFont val="Tahoma"/>
            <family val="2"/>
          </rPr>
          <t>jav:</t>
        </r>
        <r>
          <rPr>
            <sz val="9"/>
            <color indexed="81"/>
            <rFont val="Tahoma"/>
            <family val="2"/>
          </rPr>
          <t xml:space="preserve">
Investment properties
</t>
        </r>
      </text>
    </comment>
    <comment ref="F4" authorId="0" shapeId="0" xr:uid="{6D100105-7206-413F-8361-27A6DA2924EB}">
      <text>
        <r>
          <rPr>
            <b/>
            <sz val="9"/>
            <color indexed="81"/>
            <rFont val="Tahoma"/>
            <family val="2"/>
          </rPr>
          <t>jav:</t>
        </r>
        <r>
          <rPr>
            <sz val="9"/>
            <color indexed="81"/>
            <rFont val="Tahoma"/>
            <family val="2"/>
          </rPr>
          <t xml:space="preserve">
Financial assets at fair value through OCI</t>
        </r>
      </text>
    </comment>
    <comment ref="G4" authorId="0" shapeId="0" xr:uid="{4239108F-80CD-4ACE-969D-7E61B8786F3F}">
      <text>
        <r>
          <rPr>
            <b/>
            <sz val="9"/>
            <color indexed="81"/>
            <rFont val="Tahoma"/>
            <family val="2"/>
          </rPr>
          <t>jav:</t>
        </r>
        <r>
          <rPr>
            <sz val="9"/>
            <color indexed="81"/>
            <rFont val="Tahoma"/>
            <family val="2"/>
          </rPr>
          <t xml:space="preserve">
Financial assets at fair value through P&amp;L</t>
        </r>
      </text>
    </comment>
    <comment ref="H4" authorId="0" shapeId="0" xr:uid="{D3D1C9D3-29D0-4F6F-A91D-537E56314B8D}">
      <text>
        <r>
          <rPr>
            <b/>
            <sz val="9"/>
            <color indexed="81"/>
            <rFont val="Tahoma"/>
            <family val="2"/>
          </rPr>
          <t>jav:</t>
        </r>
        <r>
          <rPr>
            <sz val="9"/>
            <color indexed="81"/>
            <rFont val="Tahoma"/>
            <family val="2"/>
          </rPr>
          <t xml:space="preserve">
Income tax liability schedule</t>
        </r>
      </text>
    </comment>
    <comment ref="I4" authorId="0" shapeId="0" xr:uid="{21C86F7C-950A-4307-A9DF-4AE9A4FFCA0C}">
      <text>
        <r>
          <rPr>
            <b/>
            <sz val="9"/>
            <color indexed="81"/>
            <rFont val="Tahoma"/>
            <family val="2"/>
          </rPr>
          <t>jav:</t>
        </r>
        <r>
          <rPr>
            <sz val="9"/>
            <color indexed="81"/>
            <rFont val="Tahoma"/>
            <family val="2"/>
          </rPr>
          <t xml:space="preserve">
Loans issued by the company</t>
        </r>
      </text>
    </comment>
    <comment ref="J4" authorId="0" shapeId="0" xr:uid="{C6B58F33-5CD4-4EB0-B3B2-E33AD63453B4}">
      <text>
        <r>
          <rPr>
            <b/>
            <sz val="9"/>
            <color indexed="81"/>
            <rFont val="Tahoma"/>
            <family val="2"/>
          </rPr>
          <t>jav:</t>
        </r>
        <r>
          <rPr>
            <sz val="9"/>
            <color indexed="81"/>
            <rFont val="Tahoma"/>
            <family val="2"/>
          </rPr>
          <t xml:space="preserve">
Borrowings</t>
        </r>
      </text>
    </comment>
    <comment ref="K4" authorId="0" shapeId="0" xr:uid="{1528D3C1-EF3D-4664-B6A1-D9ECF6EC6388}">
      <text>
        <r>
          <rPr>
            <b/>
            <sz val="9"/>
            <color indexed="81"/>
            <rFont val="Tahoma"/>
            <family val="2"/>
          </rPr>
          <t>jav:</t>
        </r>
        <r>
          <rPr>
            <sz val="9"/>
            <color indexed="81"/>
            <rFont val="Tahoma"/>
            <family val="2"/>
          </rPr>
          <t xml:space="preserve">
Dividends payable</t>
        </r>
      </text>
    </comment>
    <comment ref="I6" authorId="0" shapeId="0" xr:uid="{BCF9B8A1-0A70-4A97-82B0-735D90CEE587}">
      <text>
        <r>
          <rPr>
            <b/>
            <sz val="9"/>
            <color indexed="81"/>
            <rFont val="Tahoma"/>
            <family val="2"/>
          </rPr>
          <t>jav:</t>
        </r>
        <r>
          <rPr>
            <sz val="9"/>
            <color indexed="81"/>
            <rFont val="Tahoma"/>
            <family val="2"/>
          </rPr>
          <t xml:space="preserve">
Loans issued to 3rd parties</t>
        </r>
      </text>
    </comment>
    <comment ref="J6" authorId="0" shapeId="0" xr:uid="{A3787366-A224-431F-A0D4-D3F936267A39}">
      <text>
        <r>
          <rPr>
            <b/>
            <sz val="9"/>
            <color indexed="81"/>
            <rFont val="Tahoma"/>
            <family val="2"/>
          </rPr>
          <t>jav:</t>
        </r>
        <r>
          <rPr>
            <sz val="9"/>
            <color indexed="81"/>
            <rFont val="Tahoma"/>
            <family val="2"/>
          </rPr>
          <t xml:space="preserve">
Borrowings received from 3rd parties</t>
        </r>
      </text>
    </comment>
    <comment ref="I7" authorId="0" shapeId="0" xr:uid="{BFD0AF58-B774-4B07-AA46-C086370F478B}">
      <text>
        <r>
          <rPr>
            <b/>
            <sz val="9"/>
            <color indexed="81"/>
            <rFont val="Tahoma"/>
            <family val="2"/>
          </rPr>
          <t>jav:</t>
        </r>
        <r>
          <rPr>
            <sz val="9"/>
            <color indexed="81"/>
            <rFont val="Tahoma"/>
            <family val="2"/>
          </rPr>
          <t xml:space="preserve">
Loan principle repaid by 3rd parties</t>
        </r>
      </text>
    </comment>
    <comment ref="J7" authorId="0" shapeId="0" xr:uid="{1F5C5B14-5B45-49AB-853F-0A6A95185B8A}">
      <text>
        <r>
          <rPr>
            <b/>
            <sz val="9"/>
            <color indexed="81"/>
            <rFont val="Tahoma"/>
            <family val="2"/>
          </rPr>
          <t>jav:</t>
        </r>
        <r>
          <rPr>
            <sz val="9"/>
            <color indexed="81"/>
            <rFont val="Tahoma"/>
            <family val="2"/>
          </rPr>
          <t xml:space="preserve">
Borrowings repaid to 3rd parties</t>
        </r>
      </text>
    </comment>
    <comment ref="C9" authorId="0" shapeId="0" xr:uid="{5DBA0AC2-3270-4112-A12D-3B5A72BB533F}">
      <text>
        <r>
          <rPr>
            <b/>
            <sz val="9"/>
            <color indexed="81"/>
            <rFont val="Tahoma"/>
            <family val="2"/>
          </rPr>
          <t>jav:</t>
        </r>
        <r>
          <rPr>
            <sz val="9"/>
            <color indexed="81"/>
            <rFont val="Tahoma"/>
            <family val="2"/>
          </rPr>
          <t xml:space="preserve">
depreciatoin</t>
        </r>
      </text>
    </comment>
    <comment ref="D9" authorId="0" shapeId="0" xr:uid="{E7B856FF-53EA-415F-9A0E-D0698D39FF47}">
      <text>
        <r>
          <rPr>
            <b/>
            <sz val="9"/>
            <color indexed="81"/>
            <rFont val="Tahoma"/>
            <family val="2"/>
          </rPr>
          <t>jav:</t>
        </r>
        <r>
          <rPr>
            <sz val="9"/>
            <color indexed="81"/>
            <rFont val="Tahoma"/>
            <family val="2"/>
          </rPr>
          <t xml:space="preserve">
amortisation</t>
        </r>
      </text>
    </comment>
    <comment ref="H9" authorId="0" shapeId="0" xr:uid="{F2D9FFE6-D314-4E51-90BD-C323A708DAA2}">
      <text>
        <r>
          <rPr>
            <b/>
            <sz val="9"/>
            <color indexed="81"/>
            <rFont val="Tahoma"/>
            <family val="2"/>
          </rPr>
          <t>jav:</t>
        </r>
        <r>
          <rPr>
            <sz val="9"/>
            <color indexed="81"/>
            <rFont val="Tahoma"/>
            <family val="2"/>
          </rPr>
          <t xml:space="preserve">
Interest expense in P&amp;L and OCI</t>
        </r>
      </text>
    </comment>
    <comment ref="I9" authorId="0" shapeId="0" xr:uid="{DBFDCCE2-8D5D-4968-8983-E114DB173EA5}">
      <text>
        <r>
          <rPr>
            <b/>
            <sz val="9"/>
            <color indexed="81"/>
            <rFont val="Tahoma"/>
            <family val="2"/>
          </rPr>
          <t>jav:</t>
        </r>
        <r>
          <rPr>
            <sz val="9"/>
            <color indexed="81"/>
            <rFont val="Tahoma"/>
            <family val="2"/>
          </rPr>
          <t xml:space="preserve">
Finance income</t>
        </r>
      </text>
    </comment>
    <comment ref="J9" authorId="0" shapeId="0" xr:uid="{458C3391-0547-42C4-8995-D276EF30DC19}">
      <text>
        <r>
          <rPr>
            <b/>
            <sz val="9"/>
            <color indexed="81"/>
            <rFont val="Tahoma"/>
            <family val="2"/>
          </rPr>
          <t>jav:</t>
        </r>
        <r>
          <rPr>
            <sz val="9"/>
            <color indexed="81"/>
            <rFont val="Tahoma"/>
            <family val="2"/>
          </rPr>
          <t xml:space="preserve">
Finance costs</t>
        </r>
      </text>
    </comment>
    <comment ref="K9" authorId="0" shapeId="0" xr:uid="{88DD3523-A16B-4B99-A4F1-4F3DB8A6D786}">
      <text>
        <r>
          <rPr>
            <b/>
            <sz val="9"/>
            <color indexed="81"/>
            <rFont val="Tahoma"/>
            <family val="2"/>
          </rPr>
          <t>jav:</t>
        </r>
        <r>
          <rPr>
            <sz val="9"/>
            <color indexed="81"/>
            <rFont val="Tahoma"/>
            <family val="2"/>
          </rPr>
          <t xml:space="preserve">
Dividends declared</t>
        </r>
      </text>
    </comment>
  </commentList>
</comments>
</file>

<file path=xl/sharedStrings.xml><?xml version="1.0" encoding="utf-8"?>
<sst xmlns="http://schemas.openxmlformats.org/spreadsheetml/2006/main" count="138" uniqueCount="127">
  <si>
    <t>Note</t>
  </si>
  <si>
    <t xml:space="preserve">Cash flows from operating activities </t>
  </si>
  <si>
    <t>Profit/(Loss) before income tax</t>
  </si>
  <si>
    <t>Adjustments for:</t>
  </si>
  <si>
    <t>Depreciation and impairment of property, plant and equipment</t>
  </si>
  <si>
    <t>Amortisation and impairment of other intangible assets</t>
  </si>
  <si>
    <t>Impairment of trade and other receivables</t>
  </si>
  <si>
    <t>Losses less gains on disposals of property, plant and equipment</t>
  </si>
  <si>
    <t>Losses less gains on investment property</t>
  </si>
  <si>
    <t>Finance income</t>
  </si>
  <si>
    <t>Finance costs</t>
  </si>
  <si>
    <t>Operating cash flows before working capital changes</t>
  </si>
  <si>
    <t>Decrease/(increase) in trade and other receivables</t>
  </si>
  <si>
    <t>Increase/(decrease) in trade and other payables</t>
  </si>
  <si>
    <t>Changes in working capital</t>
  </si>
  <si>
    <t>Income taxes paid</t>
  </si>
  <si>
    <t>Cash flows from investing activities</t>
  </si>
  <si>
    <t>Proceeds from disposal of intangible assets</t>
  </si>
  <si>
    <t>Dividends received</t>
  </si>
  <si>
    <t>Cash flows from financing activities</t>
  </si>
  <si>
    <t>Proceeds from borrowings</t>
  </si>
  <si>
    <t xml:space="preserve">Repayment of borrowings </t>
  </si>
  <si>
    <t>Effect of exchange rate changes on cash and cash equivalents</t>
  </si>
  <si>
    <t>Cash and cash equivalents at the beginning of the year</t>
  </si>
  <si>
    <t>Cash and cash equivalents at the end of the year</t>
  </si>
  <si>
    <t>Property, plant and equipment</t>
  </si>
  <si>
    <t>Investment property</t>
  </si>
  <si>
    <t>Loans issued</t>
  </si>
  <si>
    <t>Inventories</t>
  </si>
  <si>
    <t>Total assets</t>
  </si>
  <si>
    <t>Share capital</t>
  </si>
  <si>
    <t>Other reserves</t>
  </si>
  <si>
    <t>Total equity</t>
  </si>
  <si>
    <t>Borrowings</t>
  </si>
  <si>
    <t>Other taxes payable</t>
  </si>
  <si>
    <t>Deferred income</t>
  </si>
  <si>
    <t>Trade and other payables</t>
  </si>
  <si>
    <t>Total liabilities</t>
  </si>
  <si>
    <t>Total liabilities and equity</t>
  </si>
  <si>
    <t>Revenue</t>
  </si>
  <si>
    <t xml:space="preserve">Cost of sales </t>
  </si>
  <si>
    <t>Gross profit</t>
  </si>
  <si>
    <t>Other operating income</t>
  </si>
  <si>
    <t>Distribution costs</t>
  </si>
  <si>
    <t xml:space="preserve">General and administrative expenses </t>
  </si>
  <si>
    <t>Operating profit</t>
  </si>
  <si>
    <t>Income tax expense</t>
  </si>
  <si>
    <t>Profit/(loss) for the year</t>
  </si>
  <si>
    <t xml:space="preserve"> </t>
  </si>
  <si>
    <t>Other comprehensive income/ (loss):</t>
  </si>
  <si>
    <t>Items that will not be reclassified to profit or loss:</t>
  </si>
  <si>
    <t>Other comprehensive income / (loss) for the year</t>
  </si>
  <si>
    <t>Profit / (Loss) for the year</t>
  </si>
  <si>
    <t>Other comprehensive income/ (loss) for the year</t>
  </si>
  <si>
    <t>Shares issued</t>
  </si>
  <si>
    <t>Dividends declared</t>
  </si>
  <si>
    <t>Financial assets at fair value through OCI</t>
  </si>
  <si>
    <t>Financial assets at fair value through P&amp;L</t>
  </si>
  <si>
    <t>Trade receivables</t>
  </si>
  <si>
    <t>Contract assets</t>
  </si>
  <si>
    <t>Retained earnings</t>
  </si>
  <si>
    <t>Contract liabilities</t>
  </si>
  <si>
    <t>Income tax payable</t>
  </si>
  <si>
    <t>Other liabilities and provisions</t>
  </si>
  <si>
    <t>Control</t>
  </si>
  <si>
    <t>Credit impairment losses, net</t>
  </si>
  <si>
    <t xml:space="preserve">Items that may be reclassified subsequently to P&amp;L: </t>
  </si>
  <si>
    <t>Revaluation of land and buildings</t>
  </si>
  <si>
    <t>Income tax relating to these items</t>
  </si>
  <si>
    <t>Retained
earnings</t>
  </si>
  <si>
    <t>Balance at 31 December 2018</t>
  </si>
  <si>
    <t>Total comprehensive income/ (loss) for 2018</t>
  </si>
  <si>
    <t>Other assets</t>
  </si>
  <si>
    <t>Total comprehensive income / (loss) for the year</t>
  </si>
  <si>
    <t>Bank overdrafts</t>
  </si>
  <si>
    <t>Changes in fair value of debt financial assets at FVOCI</t>
  </si>
  <si>
    <t>Balance at 1 January 2018</t>
  </si>
  <si>
    <t>Opening balance</t>
  </si>
  <si>
    <t>Additions</t>
  </si>
  <si>
    <t>Disposals</t>
  </si>
  <si>
    <t>Impairment</t>
  </si>
  <si>
    <t>Revaluation</t>
  </si>
  <si>
    <t>Closing balance</t>
  </si>
  <si>
    <t>Intangible assets</t>
  </si>
  <si>
    <t>Decrease/(increase) in financial assets through P&amp;L</t>
  </si>
  <si>
    <r>
      <t xml:space="preserve">Net cash from </t>
    </r>
    <r>
      <rPr>
        <b/>
        <sz val="9"/>
        <color theme="1"/>
        <rFont val="Arial"/>
        <family val="2"/>
      </rPr>
      <t>operating activities</t>
    </r>
  </si>
  <si>
    <t>Purchases of financial assets at FVOCI</t>
  </si>
  <si>
    <t>Proceeds from the sale of financial assets at FVOCI</t>
  </si>
  <si>
    <t>Gains / (losses) from disposal of property</t>
  </si>
  <si>
    <t>Net cash used in investing activities</t>
  </si>
  <si>
    <t>Proceeds from issuance of shares</t>
  </si>
  <si>
    <t>Dividends paid</t>
  </si>
  <si>
    <r>
      <t xml:space="preserve">Net cash from </t>
    </r>
    <r>
      <rPr>
        <b/>
        <sz val="9"/>
        <color theme="1"/>
        <rFont val="Arial"/>
        <family val="2"/>
      </rPr>
      <t>financing activities</t>
    </r>
  </si>
  <si>
    <t>Net increase in cash and cash equivalents</t>
  </si>
  <si>
    <t>Decrease/(increase) in contract assets</t>
  </si>
  <si>
    <t>Decrease/(increase) in inventories and other assets</t>
  </si>
  <si>
    <t>Increase/(decrease) in deferred income</t>
  </si>
  <si>
    <t>Increase/(decrease) in contract liabilities</t>
  </si>
  <si>
    <t>Statement of Changes in Equity</t>
  </si>
  <si>
    <t>Balance Sheet</t>
  </si>
  <si>
    <t>Statement of P&amp;L and OCI</t>
  </si>
  <si>
    <t>Reconciliations / Schedules</t>
  </si>
  <si>
    <t>Please fill the cells highlighted in light blue with your data</t>
  </si>
  <si>
    <t>Losses/(gains) from financial assets at fair value through P&amp;L</t>
  </si>
  <si>
    <t>FX translation differences</t>
  </si>
  <si>
    <t>Interests received</t>
  </si>
  <si>
    <t>Interests paid</t>
  </si>
  <si>
    <t>Payment for purchase of property, plant and equipment</t>
  </si>
  <si>
    <t>Proceeds from disposal of property, plant and equipment</t>
  </si>
  <si>
    <t>Payment for purchases of investment property</t>
  </si>
  <si>
    <t>Proceeds from disposal of investment property</t>
  </si>
  <si>
    <t>Payment for purchase of intangible assets</t>
  </si>
  <si>
    <t>Loans issued during the year</t>
  </si>
  <si>
    <t>Loan repayments received</t>
  </si>
  <si>
    <t>Cash and cash equivalents (exc. overdrafts)</t>
  </si>
  <si>
    <t>Amounts in USD</t>
  </si>
  <si>
    <t>PP&amp;E</t>
  </si>
  <si>
    <t>IA</t>
  </si>
  <si>
    <t>IP</t>
  </si>
  <si>
    <t>FVOCI</t>
  </si>
  <si>
    <t>FVPL</t>
  </si>
  <si>
    <t>Taxes</t>
  </si>
  <si>
    <t>Accruals during the year</t>
  </si>
  <si>
    <t>Loans</t>
  </si>
  <si>
    <t>Borrow.</t>
  </si>
  <si>
    <t>Dividend</t>
  </si>
  <si>
    <t>Interest/dividend/tax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</si>
</sst>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14" x14ac:knownFonts="1">
    <font>
      <sz val="12"/>
      <color theme="1"/>
      <name val="Baskerville Old Face"/>
      <family val="2"/>
    </font>
    <font>
      <sz val="12"/>
      <color theme="1"/>
      <name val="Baskerville Old Face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12"/>
      <color rgb="FFC00000"/>
      <name val="Baskerville Old Face"/>
      <family val="1"/>
    </font>
    <font>
      <sz val="12"/>
      <color theme="1"/>
      <name val="Baskerville Old Face"/>
      <family val="1"/>
    </font>
    <font>
      <i/>
      <sz val="12"/>
      <color theme="1"/>
      <name val="Baskerville Old Face"/>
      <family val="1"/>
    </font>
    <font>
      <b/>
      <sz val="12"/>
      <color theme="1"/>
      <name val="Baskerville Old Face"/>
      <family val="1"/>
    </font>
    <font>
      <b/>
      <sz val="9"/>
      <name val="Arial"/>
      <family val="2"/>
    </font>
    <font>
      <b/>
      <i/>
      <sz val="12"/>
      <color theme="1"/>
      <name val="Baskerville Old Face"/>
      <family val="1"/>
    </font>
    <font>
      <b/>
      <i/>
      <sz val="12"/>
      <color theme="4"/>
      <name val="Baskerville Old Face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 tint="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1" fontId="3" fillId="0" borderId="0" xfId="0" applyNumberFormat="1" applyFont="1" applyAlignment="1">
      <alignment horizontal="right" vertical="center" wrapText="1"/>
    </xf>
    <xf numFmtId="41" fontId="4" fillId="0" borderId="0" xfId="0" applyNumberFormat="1" applyFont="1" applyAlignment="1">
      <alignment horizontal="right" vertical="center" wrapText="1"/>
    </xf>
    <xf numFmtId="41" fontId="3" fillId="2" borderId="0" xfId="0" applyNumberFormat="1" applyFont="1" applyFill="1" applyAlignment="1">
      <alignment horizontal="right" vertical="center" wrapText="1"/>
    </xf>
    <xf numFmtId="41" fontId="3" fillId="0" borderId="1" xfId="0" applyNumberFormat="1" applyFont="1" applyBorder="1" applyAlignment="1">
      <alignment horizontal="right" vertical="center" wrapText="1"/>
    </xf>
    <xf numFmtId="0" fontId="5" fillId="0" borderId="0" xfId="0" applyFont="1"/>
    <xf numFmtId="41" fontId="3" fillId="0" borderId="3" xfId="0" applyNumberFormat="1" applyFont="1" applyBorder="1" applyAlignment="1">
      <alignment horizontal="right" vertical="center" wrapText="1"/>
    </xf>
    <xf numFmtId="0" fontId="6" fillId="0" borderId="0" xfId="0" applyFont="1"/>
    <xf numFmtId="0" fontId="7" fillId="0" borderId="0" xfId="0" applyFont="1" applyAlignment="1">
      <alignment vertical="center" wrapText="1"/>
    </xf>
    <xf numFmtId="15" fontId="8" fillId="0" borderId="0" xfId="0" applyNumberFormat="1" applyFont="1" applyAlignment="1">
      <alignment horizontal="right" vertical="center" wrapText="1"/>
    </xf>
    <xf numFmtId="15" fontId="8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41" fontId="6" fillId="0" borderId="0" xfId="0" applyNumberFormat="1" applyFont="1" applyAlignment="1">
      <alignment horizontal="right" vertical="center" wrapText="1"/>
    </xf>
    <xf numFmtId="41" fontId="8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1" fontId="6" fillId="2" borderId="0" xfId="0" applyNumberFormat="1" applyFont="1" applyFill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41" fontId="6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41" fontId="6" fillId="0" borderId="2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41" fontId="0" fillId="0" borderId="0" xfId="0" applyNumberFormat="1"/>
    <xf numFmtId="41" fontId="0" fillId="2" borderId="0" xfId="0" applyNumberFormat="1" applyFill="1"/>
    <xf numFmtId="0" fontId="9" fillId="0" borderId="0" xfId="0" applyFont="1" applyAlignment="1">
      <alignment vertical="center" wrapText="1"/>
    </xf>
    <xf numFmtId="41" fontId="6" fillId="0" borderId="0" xfId="0" applyNumberFormat="1" applyFont="1" applyFill="1"/>
    <xf numFmtId="41" fontId="3" fillId="0" borderId="0" xfId="0" applyNumberFormat="1" applyFont="1" applyFill="1" applyAlignment="1">
      <alignment horizontal="right" vertical="center" wrapText="1"/>
    </xf>
    <xf numFmtId="41" fontId="3" fillId="0" borderId="1" xfId="0" applyNumberFormat="1" applyFont="1" applyFill="1" applyBorder="1" applyAlignment="1">
      <alignment horizontal="right" vertical="center" wrapText="1"/>
    </xf>
    <xf numFmtId="41" fontId="4" fillId="0" borderId="0" xfId="0" applyNumberFormat="1" applyFont="1" applyFill="1" applyAlignment="1">
      <alignment horizontal="right" vertical="center" wrapText="1"/>
    </xf>
    <xf numFmtId="0" fontId="6" fillId="0" borderId="0" xfId="0" applyFont="1" applyFill="1"/>
    <xf numFmtId="0" fontId="8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1" fontId="6" fillId="2" borderId="4" xfId="0" applyNumberFormat="1" applyFont="1" applyFill="1" applyBorder="1" applyAlignment="1">
      <alignment horizontal="right" vertical="center" wrapText="1"/>
    </xf>
    <xf numFmtId="0" fontId="8" fillId="0" borderId="6" xfId="0" applyFont="1" applyBorder="1" applyAlignment="1">
      <alignment vertical="center" wrapText="1"/>
    </xf>
    <xf numFmtId="41" fontId="6" fillId="0" borderId="6" xfId="1" applyNumberFormat="1" applyFont="1" applyBorder="1" applyAlignment="1">
      <alignment horizontal="right" vertical="center" wrapText="1"/>
    </xf>
    <xf numFmtId="41" fontId="8" fillId="0" borderId="6" xfId="1" applyNumberFormat="1" applyFont="1" applyBorder="1" applyAlignment="1">
      <alignment horizontal="right" vertical="center" wrapText="1"/>
    </xf>
    <xf numFmtId="41" fontId="8" fillId="0" borderId="6" xfId="0" applyNumberFormat="1" applyFont="1" applyBorder="1" applyAlignment="1">
      <alignment horizontal="right" vertical="center" wrapText="1"/>
    </xf>
    <xf numFmtId="41" fontId="8" fillId="0" borderId="5" xfId="0" applyNumberFormat="1" applyFont="1" applyBorder="1" applyAlignment="1">
      <alignment horizontal="right" vertical="center" wrapText="1"/>
    </xf>
    <xf numFmtId="41" fontId="6" fillId="0" borderId="6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vertical="center" wrapText="1"/>
    </xf>
    <xf numFmtId="41" fontId="6" fillId="2" borderId="7" xfId="0" applyNumberFormat="1" applyFont="1" applyFill="1" applyBorder="1" applyAlignment="1">
      <alignment horizontal="right" vertical="center" wrapText="1"/>
    </xf>
    <xf numFmtId="0" fontId="8" fillId="0" borderId="8" xfId="0" applyFont="1" applyBorder="1" applyAlignment="1">
      <alignment vertical="center" wrapText="1"/>
    </xf>
    <xf numFmtId="41" fontId="6" fillId="0" borderId="8" xfId="0" applyNumberFormat="1" applyFont="1" applyBorder="1" applyAlignment="1">
      <alignment horizontal="right" vertical="center" wrapText="1"/>
    </xf>
    <xf numFmtId="0" fontId="8" fillId="0" borderId="9" xfId="0" applyFont="1" applyBorder="1" applyAlignment="1">
      <alignment vertical="center" wrapText="1"/>
    </xf>
    <xf numFmtId="41" fontId="8" fillId="0" borderId="9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Border="1" applyAlignment="1">
      <alignment vertical="center" wrapText="1"/>
    </xf>
    <xf numFmtId="0" fontId="0" fillId="0" borderId="4" xfId="0" applyBorder="1"/>
    <xf numFmtId="41" fontId="0" fillId="0" borderId="4" xfId="0" applyNumberFormat="1" applyFill="1" applyBorder="1"/>
    <xf numFmtId="0" fontId="0" fillId="0" borderId="6" xfId="0" applyBorder="1"/>
    <xf numFmtId="41" fontId="0" fillId="0" borderId="6" xfId="0" applyNumberFormat="1" applyBorder="1"/>
    <xf numFmtId="41" fontId="0" fillId="2" borderId="4" xfId="0" applyNumberFormat="1" applyFill="1" applyBorder="1"/>
    <xf numFmtId="41" fontId="0" fillId="2" borderId="6" xfId="0" applyNumberFormat="1" applyFill="1" applyBorder="1"/>
    <xf numFmtId="0" fontId="10" fillId="2" borderId="0" xfId="0" applyFont="1" applyFill="1" applyAlignment="1">
      <alignment vertical="center"/>
    </xf>
    <xf numFmtId="0" fontId="0" fillId="2" borderId="0" xfId="0" applyFill="1"/>
    <xf numFmtId="0" fontId="10" fillId="2" borderId="0" xfId="0" applyFont="1" applyFill="1" applyAlignment="1">
      <alignment vertical="center" wrapText="1"/>
    </xf>
    <xf numFmtId="15" fontId="8" fillId="2" borderId="0" xfId="0" applyNumberFormat="1" applyFont="1" applyFill="1" applyAlignment="1">
      <alignment horizontal="right" vertical="center" wrapText="1"/>
    </xf>
    <xf numFmtId="41" fontId="5" fillId="0" borderId="0" xfId="0" applyNumberFormat="1" applyFont="1" applyFill="1"/>
    <xf numFmtId="0" fontId="3" fillId="0" borderId="0" xfId="0" applyFont="1" applyBorder="1" applyAlignment="1">
      <alignment vertical="center" wrapText="1"/>
    </xf>
    <xf numFmtId="0" fontId="6" fillId="0" borderId="4" xfId="0" applyFont="1" applyBorder="1"/>
    <xf numFmtId="0" fontId="8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right" vertical="center" wrapText="1"/>
    </xf>
    <xf numFmtId="41" fontId="8" fillId="0" borderId="4" xfId="0" applyNumberFormat="1" applyFont="1" applyBorder="1" applyAlignment="1">
      <alignment horizontal="right"/>
    </xf>
    <xf numFmtId="41" fontId="8" fillId="0" borderId="4" xfId="0" applyNumberFormat="1" applyFont="1" applyFill="1" applyBorder="1" applyAlignment="1">
      <alignment horizontal="right"/>
    </xf>
    <xf numFmtId="41" fontId="0" fillId="2" borderId="0" xfId="0" applyNumberFormat="1" applyFill="1" applyBorder="1"/>
    <xf numFmtId="41" fontId="0" fillId="0" borderId="0" xfId="0" applyNumberFormat="1" applyFill="1" applyBorder="1"/>
    <xf numFmtId="0" fontId="11" fillId="0" borderId="4" xfId="0" applyFont="1" applyBorder="1" applyAlignment="1">
      <alignment vertical="center" wrapText="1"/>
    </xf>
    <xf numFmtId="41" fontId="0" fillId="3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31A08-A0C9-4D14-AADB-79540201FF31}">
  <sheetPr>
    <tabColor rgb="FF92D050"/>
  </sheetPr>
  <dimension ref="A1:E94"/>
  <sheetViews>
    <sheetView showGridLines="0" tabSelected="1" view="pageLayout" zoomScale="70" zoomScaleNormal="80" zoomScalePageLayoutView="70" workbookViewId="0"/>
  </sheetViews>
  <sheetFormatPr defaultColWidth="0" defaultRowHeight="15.5" zeroHeight="1" x14ac:dyDescent="0.35"/>
  <cols>
    <col min="1" max="1" width="62" customWidth="1"/>
    <col min="2" max="2" width="4.1640625" bestFit="1" customWidth="1"/>
    <col min="3" max="3" width="9.08203125" bestFit="1" customWidth="1"/>
    <col min="4" max="4" width="8.6640625" customWidth="1"/>
    <col min="5" max="5" width="0" hidden="1" customWidth="1"/>
    <col min="6" max="16384" width="8.6640625" hidden="1"/>
  </cols>
  <sheetData>
    <row r="1" spans="1:4" ht="23.5" thickBot="1" x14ac:dyDescent="0.4">
      <c r="A1" s="1" t="s">
        <v>115</v>
      </c>
      <c r="B1" s="2" t="s">
        <v>0</v>
      </c>
      <c r="C1" s="3">
        <v>2018</v>
      </c>
      <c r="D1" s="3">
        <v>2017</v>
      </c>
    </row>
    <row r="2" spans="1:4" ht="3" customHeight="1" x14ac:dyDescent="0.35">
      <c r="A2" s="4"/>
      <c r="B2" s="5"/>
      <c r="C2" s="6"/>
      <c r="D2" s="6"/>
    </row>
    <row r="3" spans="1:4" x14ac:dyDescent="0.35">
      <c r="A3" s="7" t="s">
        <v>1</v>
      </c>
      <c r="B3" s="5"/>
      <c r="C3" s="6"/>
      <c r="D3" s="6"/>
    </row>
    <row r="4" spans="1:4" x14ac:dyDescent="0.35">
      <c r="A4" s="4" t="s">
        <v>2</v>
      </c>
      <c r="B4" s="5"/>
      <c r="C4" s="44">
        <f>'Intputs - FS'!C51</f>
        <v>24600</v>
      </c>
      <c r="D4" s="44"/>
    </row>
    <row r="5" spans="1:4" ht="3" customHeight="1" x14ac:dyDescent="0.35">
      <c r="A5" s="4"/>
      <c r="B5" s="5"/>
      <c r="C5" s="44"/>
      <c r="D5" s="44"/>
    </row>
    <row r="6" spans="1:4" x14ac:dyDescent="0.35">
      <c r="A6" s="14" t="s">
        <v>3</v>
      </c>
      <c r="B6" s="5"/>
      <c r="C6" s="44"/>
      <c r="D6" s="44"/>
    </row>
    <row r="7" spans="1:4" ht="3" customHeight="1" x14ac:dyDescent="0.35">
      <c r="A7" s="4"/>
      <c r="B7" s="5"/>
      <c r="C7" s="44"/>
      <c r="D7" s="44"/>
    </row>
    <row r="8" spans="1:4" x14ac:dyDescent="0.35">
      <c r="A8" s="4" t="s">
        <v>4</v>
      </c>
      <c r="B8" s="5"/>
      <c r="C8" s="44">
        <f>-'Inputs - Reconciliations'!C9-'Inputs - Reconciliations'!C8</f>
        <v>30000</v>
      </c>
      <c r="D8" s="44"/>
    </row>
    <row r="9" spans="1:4" x14ac:dyDescent="0.35">
      <c r="A9" s="4" t="s">
        <v>5</v>
      </c>
      <c r="B9" s="5"/>
      <c r="C9" s="44">
        <f>-'Inputs - Reconciliations'!D9-'Inputs - Reconciliations'!D8</f>
        <v>800</v>
      </c>
      <c r="D9" s="44"/>
    </row>
    <row r="10" spans="1:4" x14ac:dyDescent="0.35">
      <c r="A10" s="4" t="s">
        <v>6</v>
      </c>
      <c r="B10" s="5"/>
      <c r="C10" s="44">
        <f>-'Intputs - FS'!C45</f>
        <v>1000</v>
      </c>
      <c r="D10" s="44"/>
    </row>
    <row r="11" spans="1:4" x14ac:dyDescent="0.35">
      <c r="A11" s="4" t="s">
        <v>7</v>
      </c>
      <c r="B11" s="5"/>
      <c r="C11" s="44">
        <f>-'Intputs - FS'!C46</f>
        <v>-2000</v>
      </c>
      <c r="D11" s="44"/>
    </row>
    <row r="12" spans="1:4" x14ac:dyDescent="0.35">
      <c r="A12" s="4" t="s">
        <v>8</v>
      </c>
      <c r="B12" s="5"/>
      <c r="C12" s="44">
        <f>-'Inputs - Reconciliations'!E11</f>
        <v>-2000</v>
      </c>
      <c r="D12" s="44"/>
    </row>
    <row r="13" spans="1:4" x14ac:dyDescent="0.35">
      <c r="A13" s="4" t="s">
        <v>9</v>
      </c>
      <c r="B13" s="5"/>
      <c r="C13" s="44">
        <f>-'Intputs - FS'!C49</f>
        <v>-1600</v>
      </c>
      <c r="D13" s="44"/>
    </row>
    <row r="14" spans="1:4" x14ac:dyDescent="0.35">
      <c r="A14" s="4" t="s">
        <v>10</v>
      </c>
      <c r="B14" s="5"/>
      <c r="C14" s="44">
        <f>-'Intputs - FS'!C50</f>
        <v>8000</v>
      </c>
      <c r="D14" s="44"/>
    </row>
    <row r="15" spans="1:4" x14ac:dyDescent="0.35">
      <c r="A15" s="77" t="s">
        <v>103</v>
      </c>
      <c r="B15" s="5"/>
      <c r="C15" s="44">
        <f>-'Inputs - Reconciliations'!G11</f>
        <v>2300</v>
      </c>
      <c r="D15" s="44"/>
    </row>
    <row r="16" spans="1:4" x14ac:dyDescent="0.35">
      <c r="A16" s="77" t="s">
        <v>104</v>
      </c>
      <c r="B16" s="5"/>
      <c r="C16" s="17">
        <v>0</v>
      </c>
      <c r="D16" s="44"/>
    </row>
    <row r="17" spans="1:4" ht="3" customHeight="1" thickBot="1" x14ac:dyDescent="0.4">
      <c r="A17" s="8"/>
      <c r="B17" s="9"/>
      <c r="C17" s="18"/>
      <c r="D17" s="18"/>
    </row>
    <row r="18" spans="1:4" ht="3" customHeight="1" x14ac:dyDescent="0.35">
      <c r="A18" s="4"/>
      <c r="B18" s="5"/>
      <c r="C18" s="15"/>
      <c r="D18" s="15"/>
    </row>
    <row r="19" spans="1:4" x14ac:dyDescent="0.35">
      <c r="A19" s="7" t="s">
        <v>11</v>
      </c>
      <c r="B19" s="5"/>
      <c r="C19" s="15"/>
      <c r="D19" s="15"/>
    </row>
    <row r="20" spans="1:4" x14ac:dyDescent="0.35">
      <c r="A20" s="4" t="s">
        <v>12</v>
      </c>
      <c r="B20" s="5"/>
      <c r="C20" s="44">
        <f>'Intputs - FS'!D10-'Intputs - FS'!C10-C10</f>
        <v>-4000</v>
      </c>
      <c r="D20" s="44"/>
    </row>
    <row r="21" spans="1:4" x14ac:dyDescent="0.35">
      <c r="A21" s="4" t="s">
        <v>94</v>
      </c>
      <c r="B21" s="5"/>
      <c r="C21" s="44">
        <f>'Intputs - FS'!D11-'Intputs - FS'!C11</f>
        <v>-5000</v>
      </c>
      <c r="D21" s="44"/>
    </row>
    <row r="22" spans="1:4" x14ac:dyDescent="0.35">
      <c r="A22" s="4" t="s">
        <v>95</v>
      </c>
      <c r="B22" s="5"/>
      <c r="C22" s="44">
        <f>'Intputs - FS'!D9-'Intputs - FS'!C9+'Intputs - FS'!D13-'Intputs - FS'!C13</f>
        <v>-2100</v>
      </c>
      <c r="D22" s="44"/>
    </row>
    <row r="23" spans="1:4" x14ac:dyDescent="0.35">
      <c r="A23" s="4" t="s">
        <v>84</v>
      </c>
      <c r="B23" s="5"/>
      <c r="C23" s="44">
        <f>'Inputs - Reconciliations'!G6-'Inputs - Reconciliations'!G7</f>
        <v>0</v>
      </c>
      <c r="D23" s="44"/>
    </row>
    <row r="24" spans="1:4" x14ac:dyDescent="0.35">
      <c r="A24" s="4" t="s">
        <v>13</v>
      </c>
      <c r="B24" s="5"/>
      <c r="C24" s="44">
        <f>('Intputs - FS'!D24-'Intputs - FS'!C24)*-1+('Intputs - FS'!D29-'Intputs - FS'!C29)*-1+('Intputs - FS'!D27-'Intputs - FS'!C27)*-1</f>
        <v>18800</v>
      </c>
      <c r="D24" s="44"/>
    </row>
    <row r="25" spans="1:4" x14ac:dyDescent="0.35">
      <c r="A25" s="4" t="s">
        <v>97</v>
      </c>
      <c r="B25" s="5"/>
      <c r="C25" s="44">
        <f>('Intputs - FS'!D25-'Intputs - FS'!C25)*-1</f>
        <v>-9000</v>
      </c>
      <c r="D25" s="44"/>
    </row>
    <row r="26" spans="1:4" x14ac:dyDescent="0.35">
      <c r="A26" s="4" t="s">
        <v>96</v>
      </c>
      <c r="B26" s="5"/>
      <c r="C26" s="44">
        <f>('Intputs - FS'!D23-'Intputs - FS'!C23)*-1</f>
        <v>11000</v>
      </c>
      <c r="D26" s="44"/>
    </row>
    <row r="27" spans="1:4" ht="3" customHeight="1" thickBot="1" x14ac:dyDescent="0.4">
      <c r="A27" s="8"/>
      <c r="B27" s="9"/>
      <c r="C27" s="18"/>
      <c r="D27" s="18"/>
    </row>
    <row r="28" spans="1:4" ht="3" customHeight="1" x14ac:dyDescent="0.35">
      <c r="A28" s="4"/>
      <c r="B28" s="5"/>
      <c r="C28" s="15"/>
      <c r="D28" s="15"/>
    </row>
    <row r="29" spans="1:4" x14ac:dyDescent="0.35">
      <c r="A29" s="7" t="s">
        <v>14</v>
      </c>
      <c r="B29" s="5"/>
      <c r="C29" s="15"/>
      <c r="D29" s="15"/>
    </row>
    <row r="30" spans="1:4" x14ac:dyDescent="0.35">
      <c r="A30" s="4" t="s">
        <v>15</v>
      </c>
      <c r="B30" s="5"/>
      <c r="C30" s="15">
        <f>'Inputs - Reconciliations'!H10</f>
        <v>-15700</v>
      </c>
      <c r="D30" s="15"/>
    </row>
    <row r="31" spans="1:4" x14ac:dyDescent="0.35">
      <c r="A31" s="4" t="s">
        <v>105</v>
      </c>
      <c r="B31" s="5"/>
      <c r="C31" s="44">
        <f>-'Inputs - Reconciliations'!I10</f>
        <v>1600</v>
      </c>
      <c r="D31" s="44"/>
    </row>
    <row r="32" spans="1:4" x14ac:dyDescent="0.35">
      <c r="A32" s="4" t="s">
        <v>106</v>
      </c>
      <c r="B32" s="5"/>
      <c r="C32" s="44">
        <f>'Inputs - Reconciliations'!J10</f>
        <v>-10000</v>
      </c>
      <c r="D32" s="44"/>
    </row>
    <row r="33" spans="1:4" ht="3" customHeight="1" thickBot="1" x14ac:dyDescent="0.4">
      <c r="A33" s="4"/>
      <c r="B33" s="5"/>
      <c r="C33" s="18"/>
      <c r="D33" s="18"/>
    </row>
    <row r="34" spans="1:4" ht="3" customHeight="1" x14ac:dyDescent="0.35">
      <c r="A34" s="10"/>
      <c r="B34" s="11"/>
      <c r="C34" s="15"/>
      <c r="D34" s="15"/>
    </row>
    <row r="35" spans="1:4" x14ac:dyDescent="0.35">
      <c r="A35" s="7" t="s">
        <v>85</v>
      </c>
      <c r="B35" s="5"/>
      <c r="C35" s="16">
        <f>SUM(C30:C32,C20:C26,C8:C16,C4)</f>
        <v>46700</v>
      </c>
      <c r="D35" s="16"/>
    </row>
    <row r="36" spans="1:4" ht="3" customHeight="1" thickBot="1" x14ac:dyDescent="0.4">
      <c r="A36" s="4"/>
      <c r="B36" s="5"/>
      <c r="C36" s="18"/>
      <c r="D36" s="18"/>
    </row>
    <row r="37" spans="1:4" ht="3" customHeight="1" x14ac:dyDescent="0.35">
      <c r="A37" s="10"/>
      <c r="B37" s="10"/>
      <c r="C37" s="15"/>
      <c r="D37" s="15"/>
    </row>
    <row r="38" spans="1:4" x14ac:dyDescent="0.35">
      <c r="A38" s="7" t="s">
        <v>16</v>
      </c>
      <c r="B38" s="5"/>
      <c r="C38" s="15"/>
      <c r="D38" s="15"/>
    </row>
    <row r="39" spans="1:4" x14ac:dyDescent="0.35">
      <c r="A39" s="4" t="s">
        <v>107</v>
      </c>
      <c r="B39" s="5"/>
      <c r="C39" s="44">
        <f>-'Inputs - Reconciliations'!C6</f>
        <v>-69000</v>
      </c>
      <c r="D39" s="44"/>
    </row>
    <row r="40" spans="1:4" x14ac:dyDescent="0.35">
      <c r="A40" s="4" t="s">
        <v>108</v>
      </c>
      <c r="B40" s="5"/>
      <c r="C40" s="44">
        <f>-'Inputs - Reconciliations'!C7-C12</f>
        <v>14000</v>
      </c>
      <c r="D40" s="44"/>
    </row>
    <row r="41" spans="1:4" x14ac:dyDescent="0.35">
      <c r="A41" s="4" t="s">
        <v>109</v>
      </c>
      <c r="B41" s="5"/>
      <c r="C41" s="44">
        <f>-'Inputs - Reconciliations'!E6</f>
        <v>0</v>
      </c>
      <c r="D41" s="44"/>
    </row>
    <row r="42" spans="1:4" x14ac:dyDescent="0.35">
      <c r="A42" s="4" t="s">
        <v>110</v>
      </c>
      <c r="B42" s="5"/>
      <c r="C42" s="44">
        <f>-'Inputs - Reconciliations'!E6</f>
        <v>0</v>
      </c>
      <c r="D42" s="44"/>
    </row>
    <row r="43" spans="1:4" x14ac:dyDescent="0.35">
      <c r="A43" s="4" t="s">
        <v>86</v>
      </c>
      <c r="B43" s="5"/>
      <c r="C43" s="44">
        <f>-'Inputs - Reconciliations'!F6</f>
        <v>0</v>
      </c>
      <c r="D43" s="44"/>
    </row>
    <row r="44" spans="1:4" x14ac:dyDescent="0.35">
      <c r="A44" s="4" t="s">
        <v>87</v>
      </c>
      <c r="B44" s="5"/>
      <c r="C44" s="44">
        <f>-'Inputs - Reconciliations'!F7</f>
        <v>0</v>
      </c>
      <c r="D44" s="44"/>
    </row>
    <row r="45" spans="1:4" x14ac:dyDescent="0.35">
      <c r="A45" s="4" t="s">
        <v>111</v>
      </c>
      <c r="B45" s="5"/>
      <c r="C45" s="44">
        <f>-'Inputs - Reconciliations'!D6</f>
        <v>-300</v>
      </c>
      <c r="D45" s="44"/>
    </row>
    <row r="46" spans="1:4" x14ac:dyDescent="0.35">
      <c r="A46" s="4" t="s">
        <v>17</v>
      </c>
      <c r="B46" s="5"/>
      <c r="C46" s="44">
        <f>-'Inputs - Reconciliations'!D7</f>
        <v>0</v>
      </c>
      <c r="D46" s="44"/>
    </row>
    <row r="47" spans="1:4" x14ac:dyDescent="0.35">
      <c r="A47" s="77" t="s">
        <v>112</v>
      </c>
      <c r="B47" s="5"/>
      <c r="C47" s="44">
        <f>-'Inputs - Reconciliations'!I6</f>
        <v>-80000</v>
      </c>
      <c r="D47" s="44"/>
    </row>
    <row r="48" spans="1:4" x14ac:dyDescent="0.35">
      <c r="A48" s="77" t="s">
        <v>113</v>
      </c>
      <c r="B48" s="5"/>
      <c r="C48" s="44">
        <f>-'Inputs - Reconciliations'!I7</f>
        <v>30000</v>
      </c>
      <c r="D48" s="44"/>
    </row>
    <row r="49" spans="1:4" x14ac:dyDescent="0.35">
      <c r="A49" s="4" t="s">
        <v>18</v>
      </c>
      <c r="B49" s="5"/>
      <c r="C49" s="17">
        <v>0</v>
      </c>
      <c r="D49" s="44"/>
    </row>
    <row r="50" spans="1:4" ht="3" customHeight="1" thickBot="1" x14ac:dyDescent="0.4">
      <c r="A50" s="8"/>
      <c r="B50" s="9"/>
      <c r="C50" s="18"/>
      <c r="D50" s="45"/>
    </row>
    <row r="51" spans="1:4" ht="3" customHeight="1" x14ac:dyDescent="0.35">
      <c r="A51" s="4"/>
      <c r="B51" s="5"/>
      <c r="C51" s="15"/>
      <c r="D51" s="44"/>
    </row>
    <row r="52" spans="1:4" x14ac:dyDescent="0.35">
      <c r="A52" s="42" t="s">
        <v>89</v>
      </c>
      <c r="B52" s="5"/>
      <c r="C52" s="16">
        <f>SUM(C39:C49)</f>
        <v>-105300</v>
      </c>
      <c r="D52" s="46"/>
    </row>
    <row r="53" spans="1:4" ht="3" customHeight="1" thickBot="1" x14ac:dyDescent="0.4">
      <c r="A53" s="8"/>
      <c r="B53" s="9"/>
      <c r="C53" s="18"/>
      <c r="D53" s="45"/>
    </row>
    <row r="54" spans="1:4" ht="3" customHeight="1" x14ac:dyDescent="0.35">
      <c r="A54" s="4"/>
      <c r="B54" s="5"/>
      <c r="C54" s="15"/>
      <c r="D54" s="44"/>
    </row>
    <row r="55" spans="1:4" x14ac:dyDescent="0.35">
      <c r="A55" s="7" t="s">
        <v>19</v>
      </c>
      <c r="B55" s="5"/>
      <c r="C55" s="15"/>
      <c r="D55" s="44"/>
    </row>
    <row r="56" spans="1:4" x14ac:dyDescent="0.35">
      <c r="A56" s="4" t="s">
        <v>20</v>
      </c>
      <c r="B56" s="5"/>
      <c r="C56" s="44">
        <f>'Inputs - Reconciliations'!J6</f>
        <v>38000</v>
      </c>
      <c r="D56" s="44"/>
    </row>
    <row r="57" spans="1:4" x14ac:dyDescent="0.35">
      <c r="A57" s="4" t="s">
        <v>21</v>
      </c>
      <c r="B57" s="5"/>
      <c r="C57" s="44">
        <f>'Inputs - Reconciliations'!J7</f>
        <v>-26000</v>
      </c>
      <c r="D57" s="44"/>
    </row>
    <row r="58" spans="1:4" x14ac:dyDescent="0.35">
      <c r="A58" s="4" t="s">
        <v>90</v>
      </c>
      <c r="B58" s="5"/>
      <c r="C58" s="44">
        <f>'Intputs - FS'!C80</f>
        <v>50000</v>
      </c>
      <c r="D58" s="44"/>
    </row>
    <row r="59" spans="1:4" x14ac:dyDescent="0.35">
      <c r="A59" s="4" t="s">
        <v>91</v>
      </c>
      <c r="B59" s="5"/>
      <c r="C59" s="44">
        <f>'Inputs - Reconciliations'!K10</f>
        <v>-8000</v>
      </c>
      <c r="D59" s="44"/>
    </row>
    <row r="60" spans="1:4" ht="3" customHeight="1" thickBot="1" x14ac:dyDescent="0.4">
      <c r="A60" s="8"/>
      <c r="B60" s="9"/>
      <c r="C60" s="18"/>
      <c r="D60" s="45"/>
    </row>
    <row r="61" spans="1:4" ht="3" customHeight="1" x14ac:dyDescent="0.35">
      <c r="A61" s="4"/>
      <c r="B61" s="5"/>
      <c r="C61" s="15"/>
      <c r="D61" s="44"/>
    </row>
    <row r="62" spans="1:4" x14ac:dyDescent="0.35">
      <c r="A62" s="7" t="s">
        <v>92</v>
      </c>
      <c r="B62" s="5"/>
      <c r="C62" s="16">
        <f>SUM(C56:C59)</f>
        <v>54000</v>
      </c>
      <c r="D62" s="46"/>
    </row>
    <row r="63" spans="1:4" ht="3" customHeight="1" thickBot="1" x14ac:dyDescent="0.4">
      <c r="A63" s="8"/>
      <c r="B63" s="9"/>
      <c r="C63" s="18"/>
      <c r="D63" s="45"/>
    </row>
    <row r="64" spans="1:4" ht="3" customHeight="1" x14ac:dyDescent="0.35">
      <c r="A64" s="4"/>
      <c r="B64" s="5"/>
      <c r="C64" s="15"/>
      <c r="D64" s="44"/>
    </row>
    <row r="65" spans="1:4" x14ac:dyDescent="0.35">
      <c r="A65" s="7" t="s">
        <v>93</v>
      </c>
      <c r="B65" s="5"/>
      <c r="C65" s="16">
        <f>C35+C52+C62</f>
        <v>-4600</v>
      </c>
      <c r="D65" s="46"/>
    </row>
    <row r="66" spans="1:4" ht="3" customHeight="1" thickBot="1" x14ac:dyDescent="0.4">
      <c r="A66" s="8"/>
      <c r="B66" s="9"/>
      <c r="C66" s="18"/>
      <c r="D66" s="45"/>
    </row>
    <row r="67" spans="1:4" ht="3" customHeight="1" x14ac:dyDescent="0.35">
      <c r="A67" s="4"/>
      <c r="B67" s="5"/>
      <c r="C67" s="15"/>
      <c r="D67" s="44"/>
    </row>
    <row r="68" spans="1:4" x14ac:dyDescent="0.35">
      <c r="A68" s="4" t="s">
        <v>22</v>
      </c>
      <c r="B68" s="5"/>
      <c r="C68" s="17">
        <v>0</v>
      </c>
      <c r="D68" s="44"/>
    </row>
    <row r="69" spans="1:4" ht="3" customHeight="1" thickBot="1" x14ac:dyDescent="0.4">
      <c r="A69" s="8"/>
      <c r="B69" s="9"/>
      <c r="C69" s="18"/>
      <c r="D69" s="45"/>
    </row>
    <row r="70" spans="1:4" ht="3" customHeight="1" x14ac:dyDescent="0.35">
      <c r="A70" s="4"/>
      <c r="B70" s="5"/>
      <c r="C70" s="15"/>
      <c r="D70" s="44"/>
    </row>
    <row r="71" spans="1:4" x14ac:dyDescent="0.35">
      <c r="A71" s="7" t="s">
        <v>23</v>
      </c>
      <c r="B71" s="5"/>
      <c r="C71" s="16">
        <f>'Intputs - FS'!D14-'Intputs - FS'!D28</f>
        <v>127500</v>
      </c>
      <c r="D71" s="46"/>
    </row>
    <row r="72" spans="1:4" ht="3" customHeight="1" thickBot="1" x14ac:dyDescent="0.4">
      <c r="A72" s="8"/>
      <c r="B72" s="9"/>
      <c r="C72" s="18"/>
      <c r="D72" s="45"/>
    </row>
    <row r="73" spans="1:4" ht="3" customHeight="1" x14ac:dyDescent="0.35">
      <c r="A73" s="4"/>
      <c r="B73" s="5"/>
      <c r="C73" s="15"/>
      <c r="D73" s="44"/>
    </row>
    <row r="74" spans="1:4" x14ac:dyDescent="0.35">
      <c r="A74" s="7" t="s">
        <v>24</v>
      </c>
      <c r="B74" s="5"/>
      <c r="C74" s="16">
        <f>'Intputs - FS'!C14-'Intputs - FS'!C28</f>
        <v>122900</v>
      </c>
      <c r="D74" s="46"/>
    </row>
    <row r="75" spans="1:4" ht="3" customHeight="1" thickBot="1" x14ac:dyDescent="0.4">
      <c r="A75" s="12"/>
      <c r="B75" s="13"/>
      <c r="C75" s="20"/>
      <c r="D75" s="20"/>
    </row>
    <row r="76" spans="1:4" ht="16" thickTop="1" x14ac:dyDescent="0.35">
      <c r="A76" s="19" t="s">
        <v>64</v>
      </c>
      <c r="C76" s="76">
        <f>SUM(C65:C71)-C74</f>
        <v>0</v>
      </c>
    </row>
    <row r="77" spans="1:4" x14ac:dyDescent="0.35">
      <c r="A77" s="74" t="s">
        <v>102</v>
      </c>
      <c r="C77" s="40"/>
    </row>
    <row r="78" spans="1:4" hidden="1" x14ac:dyDescent="0.35">
      <c r="C78" s="40"/>
    </row>
    <row r="79" spans="1:4" hidden="1" x14ac:dyDescent="0.35">
      <c r="C79" s="40"/>
    </row>
    <row r="80" spans="1:4" hidden="1" x14ac:dyDescent="0.35">
      <c r="C80" s="40"/>
    </row>
    <row r="81" spans="3:3" hidden="1" x14ac:dyDescent="0.35">
      <c r="C81" s="40"/>
    </row>
    <row r="82" spans="3:3" hidden="1" x14ac:dyDescent="0.35">
      <c r="C82" s="40"/>
    </row>
    <row r="83" spans="3:3" hidden="1" x14ac:dyDescent="0.35">
      <c r="C83" s="40"/>
    </row>
    <row r="84" spans="3:3" hidden="1" x14ac:dyDescent="0.35">
      <c r="C84" s="40"/>
    </row>
    <row r="85" spans="3:3" hidden="1" x14ac:dyDescent="0.35">
      <c r="C85" s="40"/>
    </row>
    <row r="86" spans="3:3" hidden="1" x14ac:dyDescent="0.35">
      <c r="C86" s="40"/>
    </row>
    <row r="87" spans="3:3" hidden="1" x14ac:dyDescent="0.35">
      <c r="C87" s="40"/>
    </row>
    <row r="88" spans="3:3" hidden="1" x14ac:dyDescent="0.35">
      <c r="C88" s="40"/>
    </row>
    <row r="89" spans="3:3" hidden="1" x14ac:dyDescent="0.35">
      <c r="C89" s="40"/>
    </row>
    <row r="90" spans="3:3" hidden="1" x14ac:dyDescent="0.35">
      <c r="C90" s="40"/>
    </row>
    <row r="91" spans="3:3" hidden="1" x14ac:dyDescent="0.35">
      <c r="C91" s="40"/>
    </row>
    <row r="92" spans="3:3" hidden="1" x14ac:dyDescent="0.35"/>
    <row r="93" spans="3:3" hidden="1" x14ac:dyDescent="0.35"/>
    <row r="94" spans="3:3" x14ac:dyDescent="0.35"/>
  </sheetData>
  <pageMargins left="0.7" right="0.7" top="0.75" bottom="0.75" header="0.3" footer="0.3"/>
  <pageSetup paperSize="9" scale="88" orientation="portrait" verticalDpi="0" r:id="rId1"/>
  <headerFooter>
    <oddHeader>&amp;L&amp;"Baskerville Old Face,Bold"Statement of Cash Flows (IFRS Compliant)</oddHeader>
  </headerFooter>
  <rowBreaks count="1" manualBreakCount="1"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E7E2E-4337-4166-A5EA-BA0F492B502D}">
  <dimension ref="A1:G119"/>
  <sheetViews>
    <sheetView showGridLines="0" zoomScale="70" zoomScaleNormal="70" workbookViewId="0"/>
  </sheetViews>
  <sheetFormatPr defaultColWidth="0" defaultRowHeight="15.5" zeroHeight="1" x14ac:dyDescent="0.35"/>
  <cols>
    <col min="1" max="1" width="1.33203125" customWidth="1"/>
    <col min="2" max="2" width="48.08203125" customWidth="1"/>
    <col min="3" max="4" width="10.1640625" bestFit="1" customWidth="1"/>
    <col min="5" max="6" width="8.75" bestFit="1" customWidth="1"/>
    <col min="7" max="7" width="8.6640625" customWidth="1"/>
    <col min="8" max="16384" width="8.6640625" hidden="1"/>
  </cols>
  <sheetData>
    <row r="1" spans="1:6" x14ac:dyDescent="0.35">
      <c r="A1" s="21"/>
      <c r="B1" s="72" t="s">
        <v>102</v>
      </c>
      <c r="C1" s="75"/>
      <c r="D1" s="23"/>
      <c r="E1" s="21"/>
      <c r="F1" s="21"/>
    </row>
    <row r="2" spans="1:6" ht="16" thickBot="1" x14ac:dyDescent="0.4">
      <c r="A2" s="21"/>
      <c r="B2" s="63" t="s">
        <v>99</v>
      </c>
      <c r="C2" s="24">
        <v>43465</v>
      </c>
      <c r="D2" s="24">
        <v>43100</v>
      </c>
      <c r="E2" s="21"/>
      <c r="F2" s="21"/>
    </row>
    <row r="3" spans="1:6" x14ac:dyDescent="0.35">
      <c r="A3" s="21"/>
      <c r="B3" s="26"/>
      <c r="C3" s="27"/>
      <c r="D3" s="28"/>
      <c r="E3" s="21"/>
      <c r="F3" s="21"/>
    </row>
    <row r="4" spans="1:6" x14ac:dyDescent="0.35">
      <c r="A4" s="21"/>
      <c r="B4" s="29" t="s">
        <v>25</v>
      </c>
      <c r="C4" s="30">
        <v>280000</v>
      </c>
      <c r="D4" s="30">
        <v>250000</v>
      </c>
      <c r="E4" s="43"/>
      <c r="F4" s="43"/>
    </row>
    <row r="5" spans="1:6" x14ac:dyDescent="0.35">
      <c r="A5" s="21"/>
      <c r="B5" s="29" t="s">
        <v>26</v>
      </c>
      <c r="C5" s="30">
        <v>12000</v>
      </c>
      <c r="D5" s="30">
        <v>10000</v>
      </c>
      <c r="E5" s="43"/>
      <c r="F5" s="43"/>
    </row>
    <row r="6" spans="1:6" x14ac:dyDescent="0.35">
      <c r="A6" s="21"/>
      <c r="B6" s="29" t="s">
        <v>83</v>
      </c>
      <c r="C6" s="30">
        <v>4500</v>
      </c>
      <c r="D6" s="30">
        <v>5000</v>
      </c>
      <c r="E6" s="43"/>
      <c r="F6" s="43"/>
    </row>
    <row r="7" spans="1:6" x14ac:dyDescent="0.35">
      <c r="A7" s="21"/>
      <c r="B7" s="29" t="s">
        <v>56</v>
      </c>
      <c r="C7" s="30">
        <v>3500</v>
      </c>
      <c r="D7" s="30">
        <v>3000</v>
      </c>
      <c r="E7" s="43"/>
      <c r="F7" s="43"/>
    </row>
    <row r="8" spans="1:6" x14ac:dyDescent="0.35">
      <c r="A8" s="21"/>
      <c r="B8" s="29" t="s">
        <v>27</v>
      </c>
      <c r="C8" s="30">
        <v>100000</v>
      </c>
      <c r="D8" s="30">
        <v>50000</v>
      </c>
      <c r="E8" s="43"/>
      <c r="F8" s="43"/>
    </row>
    <row r="9" spans="1:6" x14ac:dyDescent="0.35">
      <c r="A9" s="21"/>
      <c r="B9" s="29" t="s">
        <v>28</v>
      </c>
      <c r="C9" s="30">
        <v>14800</v>
      </c>
      <c r="D9" s="30">
        <v>13000</v>
      </c>
      <c r="E9" s="43"/>
      <c r="F9" s="43"/>
    </row>
    <row r="10" spans="1:6" x14ac:dyDescent="0.35">
      <c r="A10" s="21"/>
      <c r="B10" s="29" t="s">
        <v>58</v>
      </c>
      <c r="C10" s="30">
        <v>123000</v>
      </c>
      <c r="D10" s="30">
        <v>120000</v>
      </c>
      <c r="E10" s="43"/>
      <c r="F10" s="43"/>
    </row>
    <row r="11" spans="1:6" x14ac:dyDescent="0.35">
      <c r="A11" s="21"/>
      <c r="B11" s="29" t="s">
        <v>59</v>
      </c>
      <c r="C11" s="30">
        <v>12000</v>
      </c>
      <c r="D11" s="30">
        <v>7000</v>
      </c>
      <c r="E11" s="43"/>
      <c r="F11" s="43"/>
    </row>
    <row r="12" spans="1:6" x14ac:dyDescent="0.35">
      <c r="A12" s="21"/>
      <c r="B12" s="29" t="s">
        <v>57</v>
      </c>
      <c r="C12" s="30">
        <v>10000</v>
      </c>
      <c r="D12" s="30">
        <v>12300</v>
      </c>
      <c r="E12" s="43"/>
      <c r="F12" s="43"/>
    </row>
    <row r="13" spans="1:6" x14ac:dyDescent="0.35">
      <c r="A13" s="21"/>
      <c r="B13" s="29" t="s">
        <v>72</v>
      </c>
      <c r="C13" s="30">
        <v>1000</v>
      </c>
      <c r="D13" s="30">
        <v>700</v>
      </c>
      <c r="E13" s="43"/>
      <c r="F13" s="43"/>
    </row>
    <row r="14" spans="1:6" x14ac:dyDescent="0.35">
      <c r="A14" s="21"/>
      <c r="B14" s="49" t="s">
        <v>114</v>
      </c>
      <c r="C14" s="50">
        <v>129900</v>
      </c>
      <c r="D14" s="50">
        <v>132500</v>
      </c>
      <c r="E14" s="43"/>
      <c r="F14" s="47"/>
    </row>
    <row r="15" spans="1:6" ht="16" thickBot="1" x14ac:dyDescent="0.4">
      <c r="A15" s="21"/>
      <c r="B15" s="51" t="s">
        <v>29</v>
      </c>
      <c r="C15" s="52">
        <f>SUM(C4:C14)</f>
        <v>690700</v>
      </c>
      <c r="D15" s="52">
        <f>SUM(D4:D14)</f>
        <v>603500</v>
      </c>
      <c r="E15" s="47"/>
      <c r="F15" s="47"/>
    </row>
    <row r="16" spans="1:6" x14ac:dyDescent="0.35">
      <c r="A16" s="21"/>
      <c r="B16" s="29"/>
      <c r="C16" s="27"/>
      <c r="D16" s="27"/>
      <c r="E16" s="47"/>
      <c r="F16" s="47"/>
    </row>
    <row r="17" spans="1:6" x14ac:dyDescent="0.35">
      <c r="A17" s="21"/>
      <c r="B17" s="29" t="s">
        <v>30</v>
      </c>
      <c r="C17" s="30">
        <v>250000</v>
      </c>
      <c r="D17" s="30">
        <v>200000</v>
      </c>
      <c r="E17" s="43"/>
      <c r="F17" s="43"/>
    </row>
    <row r="18" spans="1:6" x14ac:dyDescent="0.35">
      <c r="A18" s="21"/>
      <c r="B18" s="29" t="s">
        <v>60</v>
      </c>
      <c r="C18" s="30">
        <f>D18+C53-8000</f>
        <v>61600</v>
      </c>
      <c r="D18" s="30">
        <v>50000</v>
      </c>
      <c r="E18" s="43"/>
      <c r="F18" s="47"/>
    </row>
    <row r="19" spans="1:6" x14ac:dyDescent="0.35">
      <c r="A19" s="21"/>
      <c r="B19" s="49" t="s">
        <v>31</v>
      </c>
      <c r="C19" s="50">
        <f>D19+C62</f>
        <v>22800</v>
      </c>
      <c r="D19" s="50">
        <v>20000</v>
      </c>
      <c r="E19" s="43"/>
      <c r="F19" s="43"/>
    </row>
    <row r="20" spans="1:6" ht="16" thickBot="1" x14ac:dyDescent="0.4">
      <c r="A20" s="21"/>
      <c r="B20" s="51" t="s">
        <v>32</v>
      </c>
      <c r="C20" s="53">
        <f>SUM(C17:C19)</f>
        <v>334400</v>
      </c>
      <c r="D20" s="53">
        <f>SUM(D17:D19)</f>
        <v>270000</v>
      </c>
      <c r="E20" s="47"/>
      <c r="F20" s="47"/>
    </row>
    <row r="21" spans="1:6" x14ac:dyDescent="0.35">
      <c r="A21" s="21"/>
      <c r="B21" s="26"/>
      <c r="C21" s="27"/>
      <c r="D21" s="27"/>
      <c r="E21" s="47"/>
      <c r="F21" s="47"/>
    </row>
    <row r="22" spans="1:6" x14ac:dyDescent="0.35">
      <c r="A22" s="21"/>
      <c r="B22" s="29" t="s">
        <v>33</v>
      </c>
      <c r="C22" s="30">
        <v>210000</v>
      </c>
      <c r="D22" s="30">
        <v>200000</v>
      </c>
      <c r="E22" s="43"/>
      <c r="F22" s="43"/>
    </row>
    <row r="23" spans="1:6" x14ac:dyDescent="0.35">
      <c r="A23" s="21"/>
      <c r="B23" s="29" t="s">
        <v>35</v>
      </c>
      <c r="C23" s="30">
        <v>23000</v>
      </c>
      <c r="D23" s="30">
        <v>12000</v>
      </c>
      <c r="E23" s="43"/>
      <c r="F23" s="43"/>
    </row>
    <row r="24" spans="1:6" x14ac:dyDescent="0.35">
      <c r="A24" s="21"/>
      <c r="B24" s="29" t="s">
        <v>36</v>
      </c>
      <c r="C24" s="30">
        <v>80000</v>
      </c>
      <c r="D24" s="30">
        <v>50000</v>
      </c>
      <c r="E24" s="43"/>
      <c r="F24" s="43"/>
    </row>
    <row r="25" spans="1:6" x14ac:dyDescent="0.35">
      <c r="A25" s="21"/>
      <c r="B25" s="29" t="s">
        <v>61</v>
      </c>
      <c r="C25" s="30">
        <v>3000</v>
      </c>
      <c r="D25" s="30">
        <v>12000</v>
      </c>
      <c r="E25" s="43"/>
      <c r="F25" s="43"/>
    </row>
    <row r="26" spans="1:6" x14ac:dyDescent="0.35">
      <c r="A26" s="21"/>
      <c r="B26" s="29" t="s">
        <v>62</v>
      </c>
      <c r="C26" s="30">
        <v>30000</v>
      </c>
      <c r="D26" s="30">
        <v>40000</v>
      </c>
      <c r="E26" s="43"/>
      <c r="F26" s="47"/>
    </row>
    <row r="27" spans="1:6" x14ac:dyDescent="0.35">
      <c r="A27" s="21"/>
      <c r="B27" s="29" t="s">
        <v>34</v>
      </c>
      <c r="C27" s="30">
        <v>2500</v>
      </c>
      <c r="D27" s="30">
        <v>4500</v>
      </c>
      <c r="E27" s="43"/>
      <c r="F27" s="43"/>
    </row>
    <row r="28" spans="1:6" x14ac:dyDescent="0.35">
      <c r="A28" s="21"/>
      <c r="B28" s="29" t="s">
        <v>74</v>
      </c>
      <c r="C28" s="30">
        <v>7000</v>
      </c>
      <c r="D28" s="30">
        <v>5000</v>
      </c>
      <c r="E28" s="43"/>
      <c r="F28" s="47"/>
    </row>
    <row r="29" spans="1:6" x14ac:dyDescent="0.35">
      <c r="A29" s="21"/>
      <c r="B29" s="49" t="s">
        <v>63</v>
      </c>
      <c r="C29" s="50">
        <v>800</v>
      </c>
      <c r="D29" s="50">
        <v>10000</v>
      </c>
      <c r="E29" s="43"/>
      <c r="F29" s="43"/>
    </row>
    <row r="30" spans="1:6" ht="16" thickBot="1" x14ac:dyDescent="0.4">
      <c r="A30" s="21"/>
      <c r="B30" s="51" t="s">
        <v>37</v>
      </c>
      <c r="C30" s="54">
        <f>SUM(C22:C29)</f>
        <v>356300</v>
      </c>
      <c r="D30" s="54">
        <f>SUM(D22:D29)</f>
        <v>333500</v>
      </c>
      <c r="E30" s="47"/>
      <c r="F30" s="47"/>
    </row>
    <row r="31" spans="1:6" ht="16" thickBot="1" x14ac:dyDescent="0.4">
      <c r="A31" s="21"/>
      <c r="B31" s="48" t="s">
        <v>38</v>
      </c>
      <c r="C31" s="55">
        <f>C20+C30</f>
        <v>690700</v>
      </c>
      <c r="D31" s="55">
        <f>D20+D30</f>
        <v>603500</v>
      </c>
      <c r="E31" s="47"/>
      <c r="F31" s="47"/>
    </row>
    <row r="32" spans="1:6" x14ac:dyDescent="0.35">
      <c r="A32" s="21"/>
      <c r="B32" s="19" t="s">
        <v>64</v>
      </c>
      <c r="C32" s="76">
        <f>C31-C15</f>
        <v>0</v>
      </c>
      <c r="D32" s="76">
        <f>D31-D15</f>
        <v>0</v>
      </c>
      <c r="E32" s="21"/>
      <c r="F32" s="21"/>
    </row>
    <row r="33" spans="1:7" x14ac:dyDescent="0.35">
      <c r="A33" s="21"/>
      <c r="B33" s="21"/>
      <c r="C33" s="21"/>
      <c r="D33" s="21"/>
      <c r="E33" s="21"/>
      <c r="F33" s="21"/>
    </row>
    <row r="34" spans="1:7" x14ac:dyDescent="0.35">
      <c r="A34" s="78"/>
      <c r="B34" s="78"/>
      <c r="C34" s="78"/>
      <c r="D34" s="78"/>
      <c r="E34" s="78"/>
      <c r="F34" s="78"/>
      <c r="G34" s="66"/>
    </row>
    <row r="35" spans="1:7" x14ac:dyDescent="0.35">
      <c r="A35" s="21"/>
      <c r="B35" s="21"/>
      <c r="C35" s="21"/>
      <c r="D35" s="21"/>
      <c r="E35" s="21"/>
      <c r="F35" s="21"/>
    </row>
    <row r="36" spans="1:7" ht="16" thickBot="1" x14ac:dyDescent="0.4">
      <c r="A36" s="21"/>
      <c r="B36" s="63" t="s">
        <v>100</v>
      </c>
      <c r="C36" s="33">
        <v>2018</v>
      </c>
      <c r="D36" s="21"/>
      <c r="E36" s="21"/>
      <c r="F36" s="21"/>
    </row>
    <row r="37" spans="1:7" x14ac:dyDescent="0.35">
      <c r="A37" s="21"/>
      <c r="B37" s="29"/>
      <c r="C37" s="25"/>
      <c r="D37" s="21"/>
      <c r="E37" s="21"/>
      <c r="F37" s="21"/>
    </row>
    <row r="38" spans="1:7" x14ac:dyDescent="0.35">
      <c r="A38" s="21"/>
      <c r="B38" s="29" t="s">
        <v>39</v>
      </c>
      <c r="C38" s="30">
        <v>700000</v>
      </c>
      <c r="D38" s="21"/>
      <c r="E38" s="21"/>
      <c r="F38" s="21"/>
    </row>
    <row r="39" spans="1:7" x14ac:dyDescent="0.35">
      <c r="A39" s="21"/>
      <c r="B39" s="49" t="s">
        <v>40</v>
      </c>
      <c r="C39" s="50">
        <v>-430000</v>
      </c>
      <c r="D39" s="21"/>
      <c r="E39" s="21"/>
      <c r="F39" s="21"/>
    </row>
    <row r="40" spans="1:7" ht="16" thickBot="1" x14ac:dyDescent="0.4">
      <c r="A40" s="21"/>
      <c r="B40" s="51" t="s">
        <v>41</v>
      </c>
      <c r="C40" s="56">
        <f>SUM(C38:C39)</f>
        <v>270000</v>
      </c>
      <c r="D40" s="21"/>
      <c r="E40" s="21"/>
      <c r="F40" s="21"/>
    </row>
    <row r="41" spans="1:7" x14ac:dyDescent="0.35">
      <c r="A41" s="21"/>
      <c r="B41" s="29"/>
      <c r="C41" s="27"/>
      <c r="D41" s="21"/>
      <c r="E41" s="21"/>
      <c r="F41" s="21"/>
    </row>
    <row r="42" spans="1:7" x14ac:dyDescent="0.35">
      <c r="A42" s="21"/>
      <c r="B42" s="29" t="s">
        <v>42</v>
      </c>
      <c r="C42" s="30">
        <v>60000</v>
      </c>
      <c r="D42" s="21"/>
      <c r="E42" s="21"/>
      <c r="F42" s="21"/>
    </row>
    <row r="43" spans="1:7" x14ac:dyDescent="0.35">
      <c r="A43" s="21"/>
      <c r="B43" s="29" t="s">
        <v>43</v>
      </c>
      <c r="C43" s="30">
        <v>-170000</v>
      </c>
      <c r="D43" s="21"/>
      <c r="E43" s="21"/>
      <c r="F43" s="21"/>
    </row>
    <row r="44" spans="1:7" x14ac:dyDescent="0.35">
      <c r="A44" s="21"/>
      <c r="B44" s="29" t="s">
        <v>44</v>
      </c>
      <c r="C44" s="30">
        <v>-130000</v>
      </c>
      <c r="D44" s="21"/>
      <c r="E44" s="21"/>
      <c r="F44" s="21"/>
    </row>
    <row r="45" spans="1:7" x14ac:dyDescent="0.35">
      <c r="A45" s="21"/>
      <c r="B45" s="29" t="s">
        <v>65</v>
      </c>
      <c r="C45" s="30">
        <v>-1000</v>
      </c>
      <c r="D45" s="21"/>
      <c r="E45" s="21"/>
      <c r="F45" s="21"/>
    </row>
    <row r="46" spans="1:7" x14ac:dyDescent="0.35">
      <c r="A46" s="21"/>
      <c r="B46" s="49" t="s">
        <v>88</v>
      </c>
      <c r="C46" s="50">
        <v>2000</v>
      </c>
      <c r="D46" s="21"/>
      <c r="E46" s="21"/>
      <c r="F46" s="21"/>
    </row>
    <row r="47" spans="1:7" ht="16" thickBot="1" x14ac:dyDescent="0.4">
      <c r="A47" s="21"/>
      <c r="B47" s="51" t="s">
        <v>45</v>
      </c>
      <c r="C47" s="56">
        <f>SUM(C40:C46)</f>
        <v>31000</v>
      </c>
      <c r="D47" s="21"/>
      <c r="E47" s="21"/>
      <c r="F47" s="21"/>
    </row>
    <row r="48" spans="1:7" x14ac:dyDescent="0.35">
      <c r="A48" s="21"/>
      <c r="B48" s="26"/>
      <c r="C48" s="27"/>
      <c r="D48" s="21"/>
      <c r="E48" s="21"/>
      <c r="F48" s="21"/>
    </row>
    <row r="49" spans="1:6" x14ac:dyDescent="0.35">
      <c r="A49" s="21"/>
      <c r="B49" s="29" t="s">
        <v>9</v>
      </c>
      <c r="C49" s="30">
        <v>1600</v>
      </c>
      <c r="D49" s="21"/>
      <c r="E49" s="21"/>
      <c r="F49" s="21"/>
    </row>
    <row r="50" spans="1:6" x14ac:dyDescent="0.35">
      <c r="A50" s="21"/>
      <c r="B50" s="49" t="s">
        <v>10</v>
      </c>
      <c r="C50" s="50">
        <v>-8000</v>
      </c>
      <c r="D50" s="21"/>
      <c r="E50" s="21"/>
      <c r="F50" s="21"/>
    </row>
    <row r="51" spans="1:6" ht="16" thickBot="1" x14ac:dyDescent="0.4">
      <c r="A51" s="21"/>
      <c r="B51" s="51" t="s">
        <v>2</v>
      </c>
      <c r="C51" s="56">
        <f>SUM(C47:C50)</f>
        <v>24600</v>
      </c>
      <c r="D51" s="21"/>
      <c r="E51" s="21"/>
      <c r="F51" s="21"/>
    </row>
    <row r="52" spans="1:6" x14ac:dyDescent="0.35">
      <c r="A52" s="21"/>
      <c r="B52" s="57" t="s">
        <v>46</v>
      </c>
      <c r="C52" s="58">
        <v>-5000</v>
      </c>
      <c r="D52" s="21"/>
      <c r="E52" s="21"/>
      <c r="F52" s="21"/>
    </row>
    <row r="53" spans="1:6" ht="16" thickBot="1" x14ac:dyDescent="0.4">
      <c r="A53" s="21"/>
      <c r="B53" s="59" t="s">
        <v>47</v>
      </c>
      <c r="C53" s="60">
        <f>SUM(C51:C52)</f>
        <v>19600</v>
      </c>
      <c r="D53" s="21"/>
      <c r="E53" s="21"/>
      <c r="F53" s="21"/>
    </row>
    <row r="54" spans="1:6" ht="16" thickTop="1" x14ac:dyDescent="0.35">
      <c r="A54" s="21"/>
      <c r="B54" s="29" t="s">
        <v>48</v>
      </c>
      <c r="C54" s="27"/>
      <c r="D54" s="21"/>
      <c r="E54" s="21"/>
      <c r="F54" s="21"/>
    </row>
    <row r="55" spans="1:6" x14ac:dyDescent="0.35">
      <c r="A55" s="21"/>
      <c r="B55" s="26" t="s">
        <v>49</v>
      </c>
      <c r="C55" s="28"/>
      <c r="D55" s="21"/>
      <c r="E55" s="21"/>
      <c r="F55" s="21"/>
    </row>
    <row r="56" spans="1:6" x14ac:dyDescent="0.35">
      <c r="A56" s="21"/>
      <c r="B56" s="22" t="s">
        <v>66</v>
      </c>
      <c r="C56" s="27"/>
      <c r="D56" s="21"/>
      <c r="E56" s="21"/>
      <c r="F56" s="21"/>
    </row>
    <row r="57" spans="1:6" x14ac:dyDescent="0.35">
      <c r="A57" s="21"/>
      <c r="B57" s="29" t="s">
        <v>75</v>
      </c>
      <c r="C57" s="30">
        <v>500</v>
      </c>
      <c r="D57" s="21"/>
      <c r="E57" s="21"/>
      <c r="F57" s="21"/>
    </row>
    <row r="58" spans="1:6" x14ac:dyDescent="0.35">
      <c r="A58" s="21"/>
      <c r="B58" s="29" t="s">
        <v>68</v>
      </c>
      <c r="C58" s="30">
        <v>-100</v>
      </c>
      <c r="D58" s="21"/>
      <c r="E58" s="21"/>
      <c r="F58" s="21"/>
    </row>
    <row r="59" spans="1:6" x14ac:dyDescent="0.35">
      <c r="A59" s="21"/>
      <c r="B59" s="22" t="s">
        <v>50</v>
      </c>
      <c r="C59" s="27"/>
      <c r="D59" s="21"/>
      <c r="E59" s="21"/>
      <c r="F59" s="21"/>
    </row>
    <row r="60" spans="1:6" x14ac:dyDescent="0.35">
      <c r="A60" s="21"/>
      <c r="B60" s="29" t="s">
        <v>67</v>
      </c>
      <c r="C60" s="30">
        <v>3000</v>
      </c>
      <c r="D60" s="21"/>
      <c r="E60" s="21"/>
      <c r="F60" s="21"/>
    </row>
    <row r="61" spans="1:6" x14ac:dyDescent="0.35">
      <c r="A61" s="21"/>
      <c r="B61" s="49" t="s">
        <v>68</v>
      </c>
      <c r="C61" s="50">
        <v>-600</v>
      </c>
      <c r="D61" s="21"/>
      <c r="E61" s="21"/>
      <c r="F61" s="21"/>
    </row>
    <row r="62" spans="1:6" ht="16" thickBot="1" x14ac:dyDescent="0.4">
      <c r="A62" s="21"/>
      <c r="B62" s="51" t="s">
        <v>51</v>
      </c>
      <c r="C62" s="54">
        <f>SUM(C57:C61)</f>
        <v>2800</v>
      </c>
      <c r="D62" s="21"/>
      <c r="E62" s="21"/>
      <c r="F62" s="21"/>
    </row>
    <row r="63" spans="1:6" ht="16" thickBot="1" x14ac:dyDescent="0.4">
      <c r="A63" s="21"/>
      <c r="B63" s="61" t="s">
        <v>73</v>
      </c>
      <c r="C63" s="62">
        <f>C62+C53</f>
        <v>22400</v>
      </c>
      <c r="D63" s="21"/>
      <c r="E63" s="21"/>
      <c r="F63" s="21"/>
    </row>
    <row r="64" spans="1:6" ht="16" thickTop="1" x14ac:dyDescent="0.35">
      <c r="A64" s="21"/>
      <c r="B64" s="29"/>
      <c r="C64" s="27"/>
      <c r="D64" s="21"/>
      <c r="E64" s="21"/>
      <c r="F64" s="21"/>
    </row>
    <row r="65" spans="1:7" x14ac:dyDescent="0.35">
      <c r="A65" s="78"/>
      <c r="B65" s="79"/>
      <c r="C65" s="80"/>
      <c r="D65" s="78"/>
      <c r="E65" s="78"/>
      <c r="F65" s="78"/>
      <c r="G65" s="66"/>
    </row>
    <row r="66" spans="1:7" x14ac:dyDescent="0.35">
      <c r="A66" s="21"/>
      <c r="B66" s="21"/>
      <c r="C66" s="21"/>
      <c r="D66" s="21"/>
      <c r="E66" s="21"/>
      <c r="F66" s="21"/>
    </row>
    <row r="67" spans="1:7" ht="16" thickBot="1" x14ac:dyDescent="0.4">
      <c r="A67" s="21"/>
      <c r="B67" s="21"/>
      <c r="C67" s="33"/>
      <c r="D67" s="33"/>
      <c r="E67" s="35"/>
      <c r="F67" s="33"/>
    </row>
    <row r="68" spans="1:7" ht="31.5" thickBot="1" x14ac:dyDescent="0.4">
      <c r="A68" s="21"/>
      <c r="B68" s="63" t="s">
        <v>98</v>
      </c>
      <c r="C68" s="33" t="s">
        <v>30</v>
      </c>
      <c r="D68" s="35" t="s">
        <v>69</v>
      </c>
      <c r="E68" s="35" t="s">
        <v>31</v>
      </c>
      <c r="F68" s="33" t="s">
        <v>32</v>
      </c>
    </row>
    <row r="69" spans="1:7" x14ac:dyDescent="0.35">
      <c r="A69" s="21"/>
      <c r="B69" s="29"/>
      <c r="C69" s="36"/>
      <c r="D69" s="36"/>
      <c r="E69" s="36"/>
      <c r="F69" s="36"/>
    </row>
    <row r="70" spans="1:7" x14ac:dyDescent="0.35">
      <c r="A70" s="21"/>
      <c r="B70" s="26" t="s">
        <v>76</v>
      </c>
      <c r="C70" s="27">
        <f>D17</f>
        <v>200000</v>
      </c>
      <c r="D70" s="27">
        <f>D18</f>
        <v>50000</v>
      </c>
      <c r="E70" s="27">
        <f>D19</f>
        <v>20000</v>
      </c>
      <c r="F70" s="27">
        <f>SUM(C70:E70)</f>
        <v>270000</v>
      </c>
    </row>
    <row r="71" spans="1:7" ht="16" thickBot="1" x14ac:dyDescent="0.4">
      <c r="A71" s="21"/>
      <c r="B71" s="31"/>
      <c r="C71" s="32"/>
      <c r="D71" s="32"/>
      <c r="E71" s="32"/>
      <c r="F71" s="32"/>
    </row>
    <row r="72" spans="1:7" x14ac:dyDescent="0.35">
      <c r="A72" s="21"/>
      <c r="B72" s="29"/>
      <c r="C72" s="27"/>
      <c r="D72" s="27"/>
      <c r="E72" s="27"/>
      <c r="F72" s="27"/>
    </row>
    <row r="73" spans="1:7" x14ac:dyDescent="0.35">
      <c r="A73" s="21"/>
      <c r="B73" s="29" t="s">
        <v>52</v>
      </c>
      <c r="C73" s="27">
        <v>0</v>
      </c>
      <c r="D73" s="27">
        <f>C53</f>
        <v>19600</v>
      </c>
      <c r="E73" s="27">
        <v>0</v>
      </c>
      <c r="F73" s="27">
        <f>SUM(C73:E73)</f>
        <v>19600</v>
      </c>
    </row>
    <row r="74" spans="1:7" x14ac:dyDescent="0.35">
      <c r="A74" s="21"/>
      <c r="B74" s="29" t="s">
        <v>53</v>
      </c>
      <c r="C74" s="27">
        <v>0</v>
      </c>
      <c r="D74" s="27">
        <v>0</v>
      </c>
      <c r="E74" s="27">
        <f>C62</f>
        <v>2800</v>
      </c>
      <c r="F74" s="27">
        <f>SUM(C74:E74)</f>
        <v>2800</v>
      </c>
    </row>
    <row r="75" spans="1:7" ht="16" thickBot="1" x14ac:dyDescent="0.4">
      <c r="A75" s="21"/>
      <c r="B75" s="31"/>
      <c r="C75" s="32"/>
      <c r="D75" s="32"/>
      <c r="E75" s="32"/>
      <c r="F75" s="32"/>
    </row>
    <row r="76" spans="1:7" x14ac:dyDescent="0.35">
      <c r="A76" s="21"/>
      <c r="B76" s="29"/>
      <c r="C76" s="27"/>
      <c r="D76" s="27"/>
      <c r="E76" s="27"/>
      <c r="F76" s="27"/>
    </row>
    <row r="77" spans="1:7" x14ac:dyDescent="0.35">
      <c r="A77" s="21"/>
      <c r="B77" s="29" t="s">
        <v>71</v>
      </c>
      <c r="C77" s="27">
        <f>SUM(C73:C74,C70)</f>
        <v>200000</v>
      </c>
      <c r="D77" s="27">
        <f t="shared" ref="D77:E77" si="0">SUM(D73:D74,D70)</f>
        <v>69600</v>
      </c>
      <c r="E77" s="27">
        <f t="shared" si="0"/>
        <v>22800</v>
      </c>
      <c r="F77" s="27">
        <f>SUM(C77:E77)</f>
        <v>292400</v>
      </c>
    </row>
    <row r="78" spans="1:7" ht="16" thickBot="1" x14ac:dyDescent="0.4">
      <c r="A78" s="21"/>
      <c r="B78" s="29"/>
      <c r="C78" s="27"/>
      <c r="D78" s="27"/>
      <c r="E78" s="27"/>
      <c r="F78" s="27"/>
    </row>
    <row r="79" spans="1:7" x14ac:dyDescent="0.35">
      <c r="A79" s="21"/>
      <c r="B79" s="37"/>
      <c r="C79" s="38"/>
      <c r="D79" s="38"/>
      <c r="E79" s="38"/>
      <c r="F79" s="38"/>
    </row>
    <row r="80" spans="1:7" x14ac:dyDescent="0.35">
      <c r="A80" s="21"/>
      <c r="B80" s="29" t="s">
        <v>54</v>
      </c>
      <c r="C80" s="30">
        <v>50000</v>
      </c>
      <c r="D80" s="27">
        <v>0</v>
      </c>
      <c r="E80" s="27">
        <v>0</v>
      </c>
      <c r="F80" s="27">
        <f>SUM(C80:E80)</f>
        <v>50000</v>
      </c>
    </row>
    <row r="81" spans="1:6" x14ac:dyDescent="0.35">
      <c r="A81" s="21"/>
      <c r="B81" s="29" t="s">
        <v>55</v>
      </c>
      <c r="C81" s="27">
        <v>0</v>
      </c>
      <c r="D81" s="30">
        <v>-8000</v>
      </c>
      <c r="E81" s="27">
        <v>0</v>
      </c>
      <c r="F81" s="27">
        <f>SUM(C81:E81)</f>
        <v>-8000</v>
      </c>
    </row>
    <row r="82" spans="1:6" ht="16" thickBot="1" x14ac:dyDescent="0.4">
      <c r="A82" s="21"/>
      <c r="B82" s="31"/>
      <c r="C82" s="32"/>
      <c r="D82" s="32"/>
      <c r="E82" s="32"/>
      <c r="F82" s="32"/>
    </row>
    <row r="83" spans="1:6" x14ac:dyDescent="0.35">
      <c r="A83" s="21"/>
      <c r="B83" s="29"/>
      <c r="C83" s="28"/>
      <c r="D83" s="28"/>
      <c r="E83" s="28"/>
      <c r="F83" s="28"/>
    </row>
    <row r="84" spans="1:6" x14ac:dyDescent="0.35">
      <c r="A84" s="21"/>
      <c r="B84" s="26" t="s">
        <v>70</v>
      </c>
      <c r="C84" s="27">
        <f>SUM(C77:C81)</f>
        <v>250000</v>
      </c>
      <c r="D84" s="27">
        <f>SUM(D77:D81)</f>
        <v>61600</v>
      </c>
      <c r="E84" s="27">
        <f>SUM(E77:E81)</f>
        <v>22800</v>
      </c>
      <c r="F84" s="27">
        <f>SUM(F77:F81)</f>
        <v>334400</v>
      </c>
    </row>
    <row r="85" spans="1:6" ht="16" thickBot="1" x14ac:dyDescent="0.4">
      <c r="A85" s="21"/>
      <c r="B85" s="34"/>
      <c r="C85" s="39"/>
      <c r="D85" s="39"/>
      <c r="E85" s="39"/>
      <c r="F85" s="39"/>
    </row>
    <row r="86" spans="1:6" ht="16" thickTop="1" x14ac:dyDescent="0.35">
      <c r="A86" s="21"/>
      <c r="B86" s="21"/>
      <c r="C86" s="21"/>
      <c r="D86" s="21"/>
      <c r="E86" s="21"/>
      <c r="F86" s="21"/>
    </row>
    <row r="87" spans="1:6" hidden="1" x14ac:dyDescent="0.35"/>
    <row r="88" spans="1:6" hidden="1" x14ac:dyDescent="0.35"/>
    <row r="89" spans="1:6" hidden="1" x14ac:dyDescent="0.35"/>
    <row r="90" spans="1:6" hidden="1" x14ac:dyDescent="0.35"/>
    <row r="91" spans="1:6" hidden="1" x14ac:dyDescent="0.35"/>
    <row r="92" spans="1:6" hidden="1" x14ac:dyDescent="0.35"/>
    <row r="93" spans="1:6" hidden="1" x14ac:dyDescent="0.35"/>
    <row r="94" spans="1:6" hidden="1" x14ac:dyDescent="0.35"/>
    <row r="95" spans="1:6" hidden="1" x14ac:dyDescent="0.35"/>
    <row r="96" spans="1: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  <row r="119" hidden="1" x14ac:dyDescent="0.35"/>
  </sheetData>
  <pageMargins left="0.7" right="0.7" top="0.75" bottom="0.75" header="0.3" footer="0.3"/>
  <pageSetup paperSize="9" scale="87" orientation="portrait" verticalDpi="0" r:id="rId1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D47DF-9710-4798-90D2-F08DC215B35F}">
  <dimension ref="A1:K86"/>
  <sheetViews>
    <sheetView showGridLines="0" zoomScale="80" zoomScaleNormal="80" workbookViewId="0"/>
  </sheetViews>
  <sheetFormatPr defaultColWidth="0" defaultRowHeight="15.5" zeroHeight="1" x14ac:dyDescent="0.35"/>
  <cols>
    <col min="1" max="1" width="1.33203125" customWidth="1"/>
    <col min="2" max="2" width="29.08203125" bestFit="1" customWidth="1"/>
    <col min="3" max="3" width="9.08203125" style="40" bestFit="1" customWidth="1"/>
    <col min="4" max="10" width="8.6640625" customWidth="1"/>
    <col min="11" max="11" width="9.9140625" customWidth="1"/>
    <col min="12" max="15" width="8.6640625" customWidth="1"/>
    <col min="16" max="16384" width="8.6640625" hidden="1"/>
  </cols>
  <sheetData>
    <row r="1" spans="2:11" x14ac:dyDescent="0.35">
      <c r="B1" s="72" t="s">
        <v>102</v>
      </c>
      <c r="C1" s="64"/>
      <c r="D1" s="73"/>
      <c r="E1" s="73"/>
    </row>
    <row r="2" spans="2:11" x14ac:dyDescent="0.35"/>
    <row r="3" spans="2:11" x14ac:dyDescent="0.35">
      <c r="B3" s="65"/>
    </row>
    <row r="4" spans="2:11" x14ac:dyDescent="0.35">
      <c r="B4" s="85" t="s">
        <v>101</v>
      </c>
      <c r="C4" s="81" t="s">
        <v>116</v>
      </c>
      <c r="D4" s="81" t="s">
        <v>117</v>
      </c>
      <c r="E4" s="81" t="s">
        <v>118</v>
      </c>
      <c r="F4" s="81" t="s">
        <v>119</v>
      </c>
      <c r="G4" s="81" t="s">
        <v>120</v>
      </c>
      <c r="H4" s="82" t="s">
        <v>121</v>
      </c>
      <c r="I4" s="82" t="s">
        <v>123</v>
      </c>
      <c r="J4" s="79" t="s">
        <v>124</v>
      </c>
      <c r="K4" s="79" t="s">
        <v>125</v>
      </c>
    </row>
    <row r="5" spans="2:11" x14ac:dyDescent="0.35">
      <c r="B5" t="s">
        <v>77</v>
      </c>
      <c r="C5" s="40">
        <f>'Intputs - FS'!D4</f>
        <v>250000</v>
      </c>
      <c r="D5" s="40">
        <f>'Intputs - FS'!D6</f>
        <v>5000</v>
      </c>
      <c r="E5" s="40">
        <f>'Intputs - FS'!D5</f>
        <v>10000</v>
      </c>
      <c r="F5" s="40">
        <f>'Intputs - FS'!D7</f>
        <v>3000</v>
      </c>
      <c r="G5" s="40">
        <f>'Intputs - FS'!D12</f>
        <v>12300</v>
      </c>
      <c r="H5" s="40">
        <f>'Intputs - FS'!D26</f>
        <v>40000</v>
      </c>
      <c r="I5" s="40">
        <f>'Intputs - FS'!D8</f>
        <v>50000</v>
      </c>
      <c r="J5" s="40">
        <f>'Intputs - FS'!D22</f>
        <v>200000</v>
      </c>
      <c r="K5" s="41">
        <v>0</v>
      </c>
    </row>
    <row r="6" spans="2:11" x14ac:dyDescent="0.35">
      <c r="B6" t="s">
        <v>78</v>
      </c>
      <c r="C6" s="41">
        <v>69000</v>
      </c>
      <c r="D6" s="41">
        <v>300</v>
      </c>
      <c r="E6" s="41">
        <v>0</v>
      </c>
      <c r="F6" s="41">
        <v>0</v>
      </c>
      <c r="G6" s="41">
        <v>0</v>
      </c>
      <c r="H6" s="86"/>
      <c r="I6" s="41">
        <v>80000</v>
      </c>
      <c r="J6" s="41">
        <v>38000</v>
      </c>
      <c r="K6" s="86"/>
    </row>
    <row r="7" spans="2:11" x14ac:dyDescent="0.35">
      <c r="B7" t="s">
        <v>79</v>
      </c>
      <c r="C7" s="41">
        <v>-12000</v>
      </c>
      <c r="D7" s="41">
        <v>0</v>
      </c>
      <c r="E7" s="41">
        <v>0</v>
      </c>
      <c r="F7" s="41">
        <v>0</v>
      </c>
      <c r="G7" s="41">
        <v>0</v>
      </c>
      <c r="H7" s="86"/>
      <c r="I7" s="41">
        <v>-30000</v>
      </c>
      <c r="J7" s="41">
        <v>-26000</v>
      </c>
      <c r="K7" s="86"/>
    </row>
    <row r="8" spans="2:11" x14ac:dyDescent="0.35">
      <c r="B8" t="s">
        <v>80</v>
      </c>
      <c r="C8" s="41">
        <v>-20000</v>
      </c>
      <c r="D8" s="41">
        <v>0</v>
      </c>
      <c r="E8" s="41">
        <v>0</v>
      </c>
      <c r="F8" s="41">
        <v>0</v>
      </c>
      <c r="G8" s="86"/>
      <c r="H8" s="86"/>
      <c r="I8" s="41">
        <v>0</v>
      </c>
      <c r="J8" s="86"/>
      <c r="K8" s="86"/>
    </row>
    <row r="9" spans="2:11" x14ac:dyDescent="0.35">
      <c r="B9" t="s">
        <v>122</v>
      </c>
      <c r="C9" s="41">
        <v>-10000</v>
      </c>
      <c r="D9" s="41">
        <v>-800</v>
      </c>
      <c r="E9" s="86"/>
      <c r="F9" s="86"/>
      <c r="G9" s="86"/>
      <c r="H9" s="40">
        <f>-'Intputs - FS'!C52-'Intputs - FS'!C58-'Intputs - FS'!C61</f>
        <v>5700</v>
      </c>
      <c r="I9" s="40">
        <f>'Intputs - FS'!C49</f>
        <v>1600</v>
      </c>
      <c r="J9" s="40">
        <f>-'Intputs - FS'!C50</f>
        <v>8000</v>
      </c>
      <c r="K9" s="40">
        <f>-'Intputs - FS'!D81</f>
        <v>8000</v>
      </c>
    </row>
    <row r="10" spans="2:11" x14ac:dyDescent="0.35">
      <c r="B10" t="s">
        <v>126</v>
      </c>
      <c r="C10" s="86"/>
      <c r="D10" s="86"/>
      <c r="E10" s="86"/>
      <c r="F10" s="86"/>
      <c r="G10" s="86"/>
      <c r="H10" s="84">
        <f>H12-H5-H9</f>
        <v>-15700</v>
      </c>
      <c r="I10" s="83">
        <v>-1600</v>
      </c>
      <c r="J10" s="83">
        <v>-10000</v>
      </c>
      <c r="K10" s="84">
        <f>-K9-K5+K12</f>
        <v>-8000</v>
      </c>
    </row>
    <row r="11" spans="2:11" x14ac:dyDescent="0.35">
      <c r="B11" s="66" t="s">
        <v>81</v>
      </c>
      <c r="C11" s="67">
        <f>'Intputs - FS'!C60</f>
        <v>3000</v>
      </c>
      <c r="D11" s="70">
        <v>0</v>
      </c>
      <c r="E11" s="70">
        <v>2000</v>
      </c>
      <c r="F11" s="67">
        <f>'Intputs - FS'!C57</f>
        <v>500</v>
      </c>
      <c r="G11" s="70">
        <v>-2300</v>
      </c>
      <c r="H11" s="86"/>
      <c r="I11" s="86"/>
      <c r="J11" s="86"/>
      <c r="K11" s="86"/>
    </row>
    <row r="12" spans="2:11" ht="16" thickBot="1" x14ac:dyDescent="0.4">
      <c r="B12" s="68" t="s">
        <v>82</v>
      </c>
      <c r="C12" s="69">
        <f>'Intputs - FS'!C4</f>
        <v>280000</v>
      </c>
      <c r="D12" s="69">
        <f>'Intputs - FS'!C6</f>
        <v>4500</v>
      </c>
      <c r="E12" s="69">
        <f>'Intputs - FS'!C5</f>
        <v>12000</v>
      </c>
      <c r="F12" s="69">
        <f>'Intputs - FS'!C7</f>
        <v>3500</v>
      </c>
      <c r="G12" s="69">
        <f>'Intputs - FS'!C12</f>
        <v>10000</v>
      </c>
      <c r="H12" s="69">
        <f>'Intputs - FS'!C26</f>
        <v>30000</v>
      </c>
      <c r="I12" s="69">
        <f>'Intputs - FS'!C8</f>
        <v>100000</v>
      </c>
      <c r="J12" s="69">
        <f>'Intputs - FS'!C22</f>
        <v>210000</v>
      </c>
      <c r="K12" s="71">
        <v>0</v>
      </c>
    </row>
    <row r="13" spans="2:11" x14ac:dyDescent="0.35">
      <c r="B13" s="19" t="s">
        <v>64</v>
      </c>
      <c r="C13" s="76">
        <f>SUM(C5:C11)-C12</f>
        <v>0</v>
      </c>
      <c r="D13" s="76">
        <f>SUM(D5:D11)-D12</f>
        <v>0</v>
      </c>
      <c r="E13" s="76">
        <f>SUM(E5:E11)-E12</f>
        <v>0</v>
      </c>
      <c r="F13" s="76">
        <f>SUM(F5:F11)-F12</f>
        <v>0</v>
      </c>
      <c r="G13" s="76">
        <f>SUM(G5:G11)-G12</f>
        <v>0</v>
      </c>
      <c r="H13" s="76">
        <f>SUM(H5:H10)-H12</f>
        <v>0</v>
      </c>
      <c r="I13" s="76">
        <f>SUM(I5:I11)-I12</f>
        <v>0</v>
      </c>
      <c r="J13" s="76">
        <f>SUM(J5:J11)-J12</f>
        <v>0</v>
      </c>
      <c r="K13" s="76"/>
    </row>
    <row r="14" spans="2:11" x14ac:dyDescent="0.35"/>
    <row r="15" spans="2:11" x14ac:dyDescent="0.35"/>
    <row r="16" spans="2:11" x14ac:dyDescent="0.35"/>
    <row r="17" x14ac:dyDescent="0.35"/>
    <row r="18" hidden="1" x14ac:dyDescent="0.35"/>
    <row r="19" hidden="1" x14ac:dyDescent="0.35"/>
    <row r="20" hidden="1" x14ac:dyDescent="0.35"/>
    <row r="21" hidden="1" x14ac:dyDescent="0.35"/>
    <row r="22" hidden="1" x14ac:dyDescent="0.35"/>
    <row r="23" hidden="1" x14ac:dyDescent="0.35"/>
    <row r="24" hidden="1" x14ac:dyDescent="0.35"/>
    <row r="25" hidden="1" x14ac:dyDescent="0.35"/>
    <row r="26" hidden="1" x14ac:dyDescent="0.35"/>
    <row r="27" hidden="1" x14ac:dyDescent="0.35"/>
    <row r="28" hidden="1" x14ac:dyDescent="0.35"/>
    <row r="29" hidden="1" x14ac:dyDescent="0.35"/>
    <row r="30" hidden="1" x14ac:dyDescent="0.35"/>
    <row r="31" hidden="1" x14ac:dyDescent="0.35"/>
    <row r="32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  <row r="42" hidden="1" x14ac:dyDescent="0.35"/>
    <row r="43" hidden="1" x14ac:dyDescent="0.35"/>
    <row r="44" hidden="1" x14ac:dyDescent="0.35"/>
    <row r="45" hidden="1" x14ac:dyDescent="0.35"/>
    <row r="46" hidden="1" x14ac:dyDescent="0.35"/>
    <row r="47" hidden="1" x14ac:dyDescent="0.35"/>
    <row r="48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  <row r="83" hidden="1" x14ac:dyDescent="0.35"/>
    <row r="84" x14ac:dyDescent="0.35"/>
    <row r="85" x14ac:dyDescent="0.35"/>
    <row r="86" x14ac:dyDescent="0.35"/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Result - Cash Flow Statements</vt:lpstr>
      <vt:lpstr>Intputs - FS</vt:lpstr>
      <vt:lpstr>Inputs - Reconciliations</vt:lpstr>
      <vt:lpstr>'Intputs - FS'!Print_Area</vt:lpstr>
    </vt:vector>
  </TitlesOfParts>
  <Company>Finspect Advisory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javlon.umarov@finspect.xyz</dc:creator>
  <cp:lastModifiedBy>jav</cp:lastModifiedBy>
  <cp:lastPrinted>2018-09-21T17:05:22Z</cp:lastPrinted>
  <dcterms:created xsi:type="dcterms:W3CDTF">2018-09-21T05:54:00Z</dcterms:created>
  <dcterms:modified xsi:type="dcterms:W3CDTF">2018-09-21T17:26:38Z</dcterms:modified>
</cp:coreProperties>
</file>